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Estrategas\Proyectos\12_Consulta\"/>
    </mc:Choice>
  </mc:AlternateContent>
  <xr:revisionPtr revIDLastSave="0" documentId="13_ncr:1_{E3D2A60F-5DD7-4E4F-89D5-D0E2E498381D}" xr6:coauthVersionLast="36" xr6:coauthVersionMax="47" xr10:uidLastSave="{00000000-0000-0000-0000-000000000000}"/>
  <bookViews>
    <workbookView xWindow="0" yWindow="0" windowWidth="23040" windowHeight="8940" tabRatio="747" activeTab="1" xr2:uid="{00000000-000D-0000-FFFF-FFFF00000000}"/>
  </bookViews>
  <sheets>
    <sheet name="Referéndum y Consulta Popular" sheetId="4" r:id="rId1"/>
    <sheet name="Hoja1" sheetId="5" r:id="rId2"/>
    <sheet name="Hoja2" sheetId="6" r:id="rId3"/>
  </sheets>
  <definedNames>
    <definedName name="_xlnm.Print_Area" localSheetId="0">'Referéndum y Consulta Popular'!$A$1:$G$75</definedName>
    <definedName name="Print_Area" localSheetId="0">'Referéndum y Consulta Popular'!$A$2:$G$69</definedName>
    <definedName name="Print_Titles" localSheetId="0">'Referéndum y Consulta Popular'!$4:$4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4" l="1"/>
  <c r="B10" i="4"/>
  <c r="B12" i="4"/>
  <c r="C12" i="4"/>
  <c r="D12" i="4"/>
  <c r="F12" i="4"/>
  <c r="B14" i="4"/>
  <c r="C8" i="4"/>
  <c r="C39" i="4"/>
  <c r="B39" i="4"/>
  <c r="F39" i="4"/>
  <c r="F8" i="4"/>
  <c r="D8" i="4"/>
  <c r="B40" i="4"/>
  <c r="F40" i="4"/>
  <c r="C38" i="4"/>
  <c r="B48" i="4"/>
  <c r="C48" i="4"/>
  <c r="B56" i="4"/>
  <c r="C56" i="4"/>
  <c r="D56" i="4"/>
  <c r="B54" i="4"/>
  <c r="B55" i="4"/>
  <c r="B51" i="4"/>
  <c r="C51" i="4"/>
  <c r="C50" i="4"/>
  <c r="F50" i="4"/>
  <c r="B50" i="4"/>
  <c r="C44" i="4"/>
  <c r="B45" i="4"/>
  <c r="C40" i="4"/>
  <c r="B47" i="4"/>
  <c r="C47" i="4"/>
  <c r="D47" i="4"/>
  <c r="C6" i="4"/>
  <c r="C45" i="4"/>
  <c r="D45" i="4"/>
  <c r="F45" i="4"/>
  <c r="D39" i="4"/>
  <c r="B38" i="4"/>
  <c r="F38" i="4"/>
  <c r="D48" i="4"/>
  <c r="F48" i="4"/>
  <c r="D51" i="4"/>
  <c r="F51" i="4"/>
  <c r="B57" i="4"/>
  <c r="D50" i="4"/>
  <c r="C57" i="4"/>
  <c r="C54" i="4"/>
  <c r="D6" i="4"/>
  <c r="F6" i="4"/>
  <c r="C14" i="4"/>
  <c r="B15" i="4"/>
  <c r="B22" i="4"/>
  <c r="C22" i="4"/>
  <c r="F47" i="4"/>
  <c r="C58" i="4"/>
  <c r="D57" i="4"/>
  <c r="D40" i="4"/>
  <c r="D38" i="4"/>
  <c r="C55" i="4"/>
  <c r="D55" i="4"/>
  <c r="D54" i="4"/>
  <c r="B58" i="4"/>
  <c r="B59" i="4"/>
  <c r="B60" i="4"/>
  <c r="D22" i="4"/>
  <c r="F22" i="4"/>
  <c r="C15" i="4"/>
  <c r="B19" i="4"/>
  <c r="B36" i="4"/>
  <c r="C10" i="4"/>
  <c r="F14" i="4"/>
  <c r="D14" i="4"/>
  <c r="D58" i="4"/>
  <c r="C59" i="4"/>
  <c r="E6" i="4"/>
  <c r="C19" i="4"/>
  <c r="B20" i="4"/>
  <c r="C20" i="4"/>
  <c r="D20" i="4"/>
  <c r="C36" i="4"/>
  <c r="D36" i="4"/>
  <c r="F10" i="4"/>
  <c r="D10" i="4"/>
  <c r="D15" i="4"/>
  <c r="F15" i="4"/>
  <c r="C18" i="4"/>
  <c r="C60" i="4"/>
  <c r="D59" i="4"/>
  <c r="D19" i="4"/>
  <c r="C24" i="4"/>
  <c r="C25" i="4"/>
  <c r="C26" i="4"/>
  <c r="B33" i="4"/>
  <c r="F20" i="4"/>
  <c r="F19" i="4"/>
  <c r="B24" i="4"/>
  <c r="B25" i="4"/>
  <c r="B26" i="4"/>
  <c r="B27" i="4"/>
  <c r="B28" i="4"/>
  <c r="B29" i="4"/>
  <c r="B30" i="4"/>
  <c r="F36" i="4"/>
  <c r="B61" i="4"/>
  <c r="C61" i="4"/>
  <c r="B62" i="4"/>
  <c r="C62" i="4"/>
  <c r="B64" i="4"/>
  <c r="C64" i="4"/>
  <c r="D64" i="4"/>
  <c r="D60" i="4"/>
  <c r="F18" i="4"/>
  <c r="B18" i="4"/>
  <c r="E18" i="4"/>
  <c r="D18" i="4"/>
  <c r="D25" i="4"/>
  <c r="F25" i="4"/>
  <c r="D24" i="4"/>
  <c r="F24" i="4"/>
  <c r="D61" i="4"/>
  <c r="D62" i="4"/>
  <c r="B63" i="4"/>
  <c r="C63" i="4"/>
  <c r="D63" i="4"/>
  <c r="D26" i="4"/>
  <c r="B34" i="4"/>
  <c r="C33" i="4"/>
  <c r="F26" i="4"/>
  <c r="C27" i="4"/>
  <c r="F33" i="4"/>
  <c r="D33" i="4"/>
  <c r="C34" i="4"/>
  <c r="F34" i="4"/>
  <c r="F27" i="4"/>
  <c r="C28" i="4"/>
  <c r="C29" i="4"/>
  <c r="B42" i="4"/>
  <c r="D27" i="4"/>
  <c r="C42" i="4"/>
  <c r="F42" i="4"/>
  <c r="B44" i="4"/>
  <c r="D34" i="4"/>
  <c r="F28" i="4"/>
  <c r="F29" i="4"/>
  <c r="D42" i="4"/>
  <c r="C30" i="4"/>
  <c r="B31" i="4"/>
  <c r="C31" i="4"/>
  <c r="C65" i="4"/>
  <c r="B65" i="4"/>
  <c r="D30" i="4"/>
  <c r="F30" i="4"/>
  <c r="D31" i="4"/>
  <c r="F31" i="4"/>
  <c r="C66" i="4"/>
  <c r="B66" i="4"/>
  <c r="D65" i="4"/>
  <c r="B67" i="4"/>
  <c r="C67" i="4"/>
  <c r="D66" i="4"/>
  <c r="F44" i="4"/>
  <c r="D44" i="4"/>
  <c r="D67" i="4"/>
  <c r="B69" i="4"/>
  <c r="C69" i="4"/>
  <c r="D69" i="4"/>
  <c r="B72" i="4"/>
  <c r="B74" i="4"/>
  <c r="C74" i="4"/>
  <c r="D74" i="4"/>
  <c r="C72" i="4"/>
  <c r="D72" i="4"/>
  <c r="B73" i="4"/>
  <c r="C73" i="4"/>
  <c r="B75" i="4"/>
  <c r="C75" i="4"/>
  <c r="D75" i="4"/>
  <c r="D7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tc={71A63595-04FA-43D6-AD22-FEDAB851E10D}</author>
  </authors>
  <commentList>
    <comment ref="C72" authorId="0" shapeId="0" xr:uid="{00000000-0006-0000-0000-000001000000}">
      <text>
        <r>
          <rPr>
            <sz val="11"/>
            <color theme="1"/>
            <rFont val="Aptos Narrow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Considerar presupuesto plurianual para la contratación de personal post electoral</t>
        </r>
      </text>
    </comment>
  </commentList>
</comments>
</file>

<file path=xl/sharedStrings.xml><?xml version="1.0" encoding="utf-8"?>
<sst xmlns="http://schemas.openxmlformats.org/spreadsheetml/2006/main" count="183" uniqueCount="143">
  <si>
    <t>ACTIVIDADES</t>
  </si>
  <si>
    <t>INICIO</t>
  </si>
  <si>
    <t>FIN</t>
  </si>
  <si>
    <t>NÚMERO DE DÍAS</t>
  </si>
  <si>
    <t>Días a la Convocatoria</t>
  </si>
  <si>
    <t>Días Elección</t>
  </si>
  <si>
    <t>NORMATIVA / RESPONSABLES</t>
  </si>
  <si>
    <t>ETAPA PRE ELECTORAL</t>
  </si>
  <si>
    <t>APROBACIÓN DEL PLENO DEL CONSEJO NACIONAL ELECTORAL</t>
  </si>
  <si>
    <t>PLENO DEL CNE</t>
  </si>
  <si>
    <t>JUNTAS PROVINCIALES ELECTORALES</t>
  </si>
  <si>
    <t>Designación de Vocales de Juntas Provinciales Electorales</t>
  </si>
  <si>
    <t>RECINTOS ELECTORALES</t>
  </si>
  <si>
    <t>Levantamiento de catastro de recintos electorales</t>
  </si>
  <si>
    <t>ETAPA ELECTORAL</t>
  </si>
  <si>
    <t>Elaborar el texto de la Convocatoria</t>
  </si>
  <si>
    <t>Art. 184 CD</t>
  </si>
  <si>
    <t>Art. 269 CD</t>
  </si>
  <si>
    <t>Resolución de recursos contenciosos electorales (15 días)</t>
  </si>
  <si>
    <t>Art. 248.2 CD</t>
  </si>
  <si>
    <t>Ejecutoria de la sentencia</t>
  </si>
  <si>
    <t>Art. 263 CD</t>
  </si>
  <si>
    <t>Art. 202 CD</t>
  </si>
  <si>
    <t>Selección de MJRV</t>
  </si>
  <si>
    <t>Normativa Interna del Consejo Nacional Electoral</t>
  </si>
  <si>
    <t>Notificación a MJRV</t>
  </si>
  <si>
    <t>Capacitación a MJRV</t>
  </si>
  <si>
    <t>Campaña Electoral</t>
  </si>
  <si>
    <t>Silencio Electoral</t>
  </si>
  <si>
    <t>Art. 123 y 207 CD.</t>
  </si>
  <si>
    <t>Prueba Técnica</t>
  </si>
  <si>
    <t>Simulacro</t>
  </si>
  <si>
    <t>Sufragio de Personas Privadas de Libertad (PPL) sin sentencia condenatoria ejecutoriada</t>
  </si>
  <si>
    <t>Art. 11 y 57 CD</t>
  </si>
  <si>
    <t>Sufragio de Proceso Voto en Casa</t>
  </si>
  <si>
    <t>Art. 132, 133, 134, 135, 136, 137, 138, 139, 140 CD</t>
  </si>
  <si>
    <t>Art. 242 CD</t>
  </si>
  <si>
    <t xml:space="preserve">Notificación de resolución de objeción </t>
  </si>
  <si>
    <t xml:space="preserve">Art. 269 CD </t>
  </si>
  <si>
    <t>Publicación de Resultados Oficiales</t>
  </si>
  <si>
    <t>ETAPA POST ELECTORAL</t>
  </si>
  <si>
    <t>Levantamiento de Base de Datos de No Sufragantes y MJRV que no Asistieron</t>
  </si>
  <si>
    <t>Levantamiento de Información para Pagos a MJRV</t>
  </si>
  <si>
    <t>Apertura de paquetes electorales en las Delegaciones Provinciales Electorales, para clasificación de material genérico y dar de baja al material electoral</t>
  </si>
  <si>
    <t>ESCRUTINIO</t>
  </si>
  <si>
    <t>SUFRAGIO</t>
  </si>
  <si>
    <t>SIMULACRO Y PRUEBA TÉCNICA</t>
  </si>
  <si>
    <t>CAMPAÑA ELECTORAL</t>
  </si>
  <si>
    <t>MIEMBROS DE JUNTAS RECEPTORAS DEL VOTO</t>
  </si>
  <si>
    <t>CONVOCATORIA</t>
  </si>
  <si>
    <t>LEVANTAMIENTO DE BASES DE DATOS</t>
  </si>
  <si>
    <t>Art. 35 y 36 CD</t>
  </si>
  <si>
    <t>PUBLICACIÓN DE RESULTADOS OFICIALES</t>
  </si>
  <si>
    <t>Sesión permanente de escrutinios Juntas Provinciales Electorales y Junta Especial del Exterior
(hasta 10 días después de las elecciones)</t>
  </si>
  <si>
    <t xml:space="preserve">FONDO DE PROMOCIÓN ELECTORAL </t>
  </si>
  <si>
    <t>LIMITE MÁXIMO DEL GASTO ELECTORAL</t>
  </si>
  <si>
    <t xml:space="preserve">Aprobar la proyección del Fondo de Promoción Electoral por parte del Pleno del Consejo Nacional Electoral                                                                                                                                                                                    </t>
  </si>
  <si>
    <t>Art.85 CD.</t>
  </si>
  <si>
    <t>Normativa interna Consejo Nacional Electoral</t>
  </si>
  <si>
    <t>Disposición General Octava  CD</t>
  </si>
  <si>
    <t>Art. 198 CD</t>
  </si>
  <si>
    <t>Art. 141 CD</t>
  </si>
  <si>
    <t>Notificación de resultados numéricos CNE</t>
  </si>
  <si>
    <t>Instalación y desarrollo de audiencia pública nacional  de escrutinio Consejo Nacional Electoral</t>
  </si>
  <si>
    <t xml:space="preserve">Art. 137 y 242 CD </t>
  </si>
  <si>
    <t>Art. 239 CD</t>
  </si>
  <si>
    <t>Art. 184 CD
A partir de la convocatoria el CNE tiene 60 días para organizar las elecciones. Art. 184 CD</t>
  </si>
  <si>
    <t>Pago a MJRV en ventanilla de los Banco en convenio con el CNE</t>
  </si>
  <si>
    <t>Impugnación ante el Consejo Nacional Electoral resultados numéricos</t>
  </si>
  <si>
    <t>Art 243 CD</t>
  </si>
  <si>
    <t>Resolución impugnaciones ante el Consejo Nacional Electoral resultados numéricos</t>
  </si>
  <si>
    <t>Notificación Resolución impugnaciones ante el Consejo Nacional Electoral resultados numéricos</t>
  </si>
  <si>
    <t>DETERMINACIÓN Y ASIGNACIÓN DEL FONDO DE PROMOCIÓN ELECTORAL</t>
  </si>
  <si>
    <t xml:space="preserve">INSCRIPCIÓN Y CALIFICACIÓN DE ORGANIZACIONES POLÍTICAS Y SOCIALES </t>
  </si>
  <si>
    <t xml:space="preserve">Inscripción de Organizaciones Políticas y Sociales </t>
  </si>
  <si>
    <t>Informe de Calificación de Organizaciones Políticas y Sociales</t>
  </si>
  <si>
    <t xml:space="preserve">Resolución de recursos administrativos </t>
  </si>
  <si>
    <t>Presentación, trámite y resolución de recursos subjetivos contencioso electorales</t>
  </si>
  <si>
    <t>Presentación de recursos administrativos ante el CNE</t>
  </si>
  <si>
    <t>Normativa interna CNE</t>
  </si>
  <si>
    <t>Art. 384.1 CD-R</t>
  </si>
  <si>
    <t>CONSEJOS CONSULTIVOS</t>
  </si>
  <si>
    <t>Consejos Consultivos con Organizaciones Políticas y Sociales</t>
  </si>
  <si>
    <t>Aprobación de la Convocatoria a Consejos Consultivos por el Pleno del CNE</t>
  </si>
  <si>
    <t xml:space="preserve">Aprobar Directrices, Plan Operativo, Presupuesto, Plan de Contingencia para el proceso electoral, por parte del Pleno del Consejo Nacional Electoral                                                                                                                                                                                                             </t>
  </si>
  <si>
    <t>Objeciones resultados numéricos.</t>
  </si>
  <si>
    <t>Resolución Objeciones resultados numéricos.</t>
  </si>
  <si>
    <t>Interposición del Recurso Subjetivo Contencioso Electoral.</t>
  </si>
  <si>
    <t>Sustanciación Recurso Subjetivo Contencioso Electoral.</t>
  </si>
  <si>
    <t>Ejecutoría de sentencia.</t>
  </si>
  <si>
    <t>Recursos horizontales.</t>
  </si>
  <si>
    <t>Art. 84.1 CD</t>
  </si>
  <si>
    <t>Resolución del Pleno del CNE de la Inscripción de Organizaciones Políticas y Sociales</t>
  </si>
  <si>
    <t>Publicación de la Convocatoria (Registro Oficial)</t>
  </si>
  <si>
    <t>INICIO DEL PERIODO ELECTORAL</t>
  </si>
  <si>
    <t>Art. 184 CD
A partir de la notificación el CNE tiene 15 días para convocar</t>
  </si>
  <si>
    <t xml:space="preserve">Aprobar el Limite Máximo del Gasto Electoral </t>
  </si>
  <si>
    <t>Aprobar la Determinación y Asignación del Fondo de Promoción Electoral por parte del Pleno del Consejo Nacional Electoral.</t>
  </si>
  <si>
    <t>Notificación de resultados parciales JPE/JEE al Pleno del CNE (1 día)</t>
  </si>
  <si>
    <t>CALENDARIO ELECTORAL PARA EL REFERÉNDUM 2025</t>
  </si>
  <si>
    <t>Notificación del Decreto Ejecutivo para realizar el Referéndum 2025</t>
  </si>
  <si>
    <t>Declaratoria de inicio del periodo electoral para el Referéndum 2025</t>
  </si>
  <si>
    <t>Aprobar Calendario Electoral para el Referéndum 2025</t>
  </si>
  <si>
    <t>Convocatoria a Referéndum 2025</t>
  </si>
  <si>
    <t>Sufragio Referéndum 2025</t>
  </si>
  <si>
    <t>ACTIVIDAD</t>
  </si>
  <si>
    <t>Planificación Capacitación - Consulta Popular 2025</t>
  </si>
  <si>
    <t>ORD</t>
  </si>
  <si>
    <t>Ingreso personal administrativo - técnico</t>
  </si>
  <si>
    <t>Ingreso de Capacitadores Nacionales</t>
  </si>
  <si>
    <t>Preparación de Instructivos de Capacitación</t>
  </si>
  <si>
    <t>Entrevistas de Capacitadores Nacionales</t>
  </si>
  <si>
    <t>Elaboración de contratos y acuerdos de Confidencialidad</t>
  </si>
  <si>
    <t>Elaboración de formatos de Informes</t>
  </si>
  <si>
    <t>Elaboración de Presupuestos Logísticos</t>
  </si>
  <si>
    <t>Inicio de Capacitaciones Provinciales</t>
  </si>
  <si>
    <t>Día de Elección</t>
  </si>
  <si>
    <t>Capacitaciones Zoom</t>
  </si>
  <si>
    <t>Capacitaciones Presenciales</t>
  </si>
  <si>
    <t>Origen\Destino</t>
  </si>
  <si>
    <t>Portoviejo</t>
  </si>
  <si>
    <t>Manta</t>
  </si>
  <si>
    <t>Chone</t>
  </si>
  <si>
    <t>Flavio Alfaro</t>
  </si>
  <si>
    <t>Jaramijó</t>
  </si>
  <si>
    <t>Montecristi</t>
  </si>
  <si>
    <t>Jipijapa</t>
  </si>
  <si>
    <t>Puerto López</t>
  </si>
  <si>
    <t>Santa Ana</t>
  </si>
  <si>
    <t>Sucre</t>
  </si>
  <si>
    <t>Tosagua</t>
  </si>
  <si>
    <t>Pedernales</t>
  </si>
  <si>
    <t>Bolívar</t>
  </si>
  <si>
    <t>Junín</t>
  </si>
  <si>
    <t>Paján</t>
  </si>
  <si>
    <t>Rocafuerte</t>
  </si>
  <si>
    <t>24 de Mayo</t>
  </si>
  <si>
    <t>capacitadores nacionales</t>
  </si>
  <si>
    <t>capacitadores provinciales</t>
  </si>
  <si>
    <t>diseñador</t>
  </si>
  <si>
    <t>Jess</t>
  </si>
  <si>
    <t>Vero</t>
  </si>
  <si>
    <t>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</si>
</sst>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C0A]dddd\,d\ &quot;de&quot;\ mmmm\ &quot;de&quot;\ yyyy;@"/>
    <numFmt numFmtId="165" formatCode="[$-F800]dddd\,\ mmmm\ dd\,\ yyyy"/>
    <numFmt numFmtId="166" formatCode="[$-300A]dddd\,\ dd&quot; de &quot;mmmm&quot; de &quot;yyyy;@"/>
  </numFmts>
  <fonts count="1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Bookman Old Style"/>
      <family val="1"/>
    </font>
    <font>
      <b/>
      <sz val="9"/>
      <color theme="1"/>
      <name val="Bookman Old Style"/>
      <family val="1"/>
    </font>
    <font>
      <sz val="9"/>
      <color theme="1"/>
      <name val="Segoe UI"/>
      <family val="2"/>
    </font>
    <font>
      <sz val="9"/>
      <color theme="1"/>
      <name val="Segoe UI"/>
      <family val="2"/>
    </font>
    <font>
      <b/>
      <sz val="13"/>
      <color rgb="FF0F1115"/>
      <name val="Segoe UI"/>
      <family val="2"/>
    </font>
  </fonts>
  <fills count="20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5" borderId="4" xfId="0" applyNumberFormat="1" applyFill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justify" vertical="center" wrapText="1"/>
    </xf>
    <xf numFmtId="0" fontId="0" fillId="8" borderId="4" xfId="0" applyFill="1" applyBorder="1" applyAlignment="1">
      <alignment horizontal="justify" vertical="center" wrapText="1"/>
    </xf>
    <xf numFmtId="164" fontId="0" fillId="8" borderId="4" xfId="0" applyNumberForma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justify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 wrapText="1"/>
    </xf>
    <xf numFmtId="0" fontId="0" fillId="9" borderId="4" xfId="0" applyFill="1" applyBorder="1" applyAlignment="1">
      <alignment horizontal="justify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1" fontId="1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65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left" vertical="top" wrapText="1"/>
    </xf>
    <xf numFmtId="0" fontId="5" fillId="10" borderId="4" xfId="0" applyFont="1" applyFill="1" applyBorder="1" applyAlignment="1">
      <alignment horizontal="center" vertical="center" wrapText="1"/>
    </xf>
    <xf numFmtId="0" fontId="5" fillId="0" borderId="0" xfId="0" applyFont="1"/>
    <xf numFmtId="0" fontId="1" fillId="1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64" fontId="3" fillId="6" borderId="4" xfId="0" applyNumberFormat="1" applyFont="1" applyFill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 wrapText="1"/>
    </xf>
    <xf numFmtId="0" fontId="0" fillId="4" borderId="4" xfId="0" applyFill="1" applyBorder="1" applyAlignment="1">
      <alignment horizontal="justify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4" xfId="0" applyFont="1" applyBorder="1" applyAlignment="1">
      <alignment horizontal="center" vertical="center"/>
    </xf>
    <xf numFmtId="166" fontId="8" fillId="0" borderId="4" xfId="0" applyNumberFormat="1" applyFont="1" applyBorder="1" applyAlignment="1">
      <alignment vertical="center" textRotation="90" wrapText="1"/>
    </xf>
    <xf numFmtId="166" fontId="8" fillId="7" borderId="4" xfId="0" applyNumberFormat="1" applyFont="1" applyFill="1" applyBorder="1" applyAlignment="1">
      <alignment vertical="center" textRotation="90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wrapText="1"/>
    </xf>
    <xf numFmtId="0" fontId="0" fillId="5" borderId="4" xfId="0" applyFill="1" applyBorder="1"/>
    <xf numFmtId="0" fontId="0" fillId="0" borderId="4" xfId="0" applyBorder="1"/>
    <xf numFmtId="0" fontId="0" fillId="11" borderId="4" xfId="0" applyFill="1" applyBorder="1" applyAlignment="1">
      <alignment wrapText="1"/>
    </xf>
    <xf numFmtId="0" fontId="9" fillId="0" borderId="4" xfId="0" applyFont="1" applyBorder="1" applyAlignment="1">
      <alignment horizontal="center"/>
    </xf>
    <xf numFmtId="0" fontId="9" fillId="0" borderId="4" xfId="0" applyFont="1" applyBorder="1"/>
    <xf numFmtId="0" fontId="0" fillId="14" borderId="4" xfId="0" applyFill="1" applyBorder="1"/>
    <xf numFmtId="0" fontId="0" fillId="15" borderId="4" xfId="0" applyFill="1" applyBorder="1"/>
    <xf numFmtId="0" fontId="0" fillId="16" borderId="4" xfId="0" applyFill="1" applyBorder="1"/>
    <xf numFmtId="0" fontId="0" fillId="17" borderId="4" xfId="0" applyFill="1" applyBorder="1"/>
    <xf numFmtId="0" fontId="0" fillId="18" borderId="4" xfId="0" applyFill="1" applyBorder="1"/>
    <xf numFmtId="0" fontId="0" fillId="19" borderId="4" xfId="0" applyFill="1" applyBorder="1"/>
    <xf numFmtId="0" fontId="0" fillId="13" borderId="4" xfId="0" applyFill="1" applyBorder="1"/>
    <xf numFmtId="0" fontId="0" fillId="12" borderId="4" xfId="0" applyFill="1" applyBorder="1"/>
    <xf numFmtId="0" fontId="11" fillId="0" borderId="0" xfId="0" applyFont="1" applyAlignment="1">
      <alignment horizontal="left" vertical="center" wrapText="1" indent="1"/>
    </xf>
    <xf numFmtId="0" fontId="12" fillId="0" borderId="0" xfId="0" applyFont="1" applyAlignment="1">
      <alignment horizontal="left" vertical="center" wrapText="1" indent="1"/>
    </xf>
    <xf numFmtId="0" fontId="13" fillId="0" borderId="0" xfId="0" applyFont="1" applyAlignment="1">
      <alignment vertical="center" wrapText="1"/>
    </xf>
    <xf numFmtId="0" fontId="12" fillId="5" borderId="0" xfId="0" applyFont="1" applyFill="1" applyAlignment="1">
      <alignment horizontal="left" vertical="center" wrapText="1" indent="1"/>
    </xf>
    <xf numFmtId="0" fontId="1" fillId="7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164" fontId="5" fillId="10" borderId="5" xfId="0" applyNumberFormat="1" applyFont="1" applyFill="1" applyBorder="1" applyAlignment="1">
      <alignment horizontal="center" vertical="center"/>
    </xf>
    <xf numFmtId="164" fontId="5" fillId="10" borderId="6" xfId="0" applyNumberFormat="1" applyFont="1" applyFill="1" applyBorder="1" applyAlignment="1">
      <alignment horizontal="center" vertical="center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Gladys Marlene Flores Sampedro" id="{9F0440F7-F70B-4C6C-94EB-CB6D06FD36B3}" userId="S::gladysflores@cne.gob.ec::7793cd52-13b0-4ce7-b661-cc17e75b090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72" dT="2025-06-12T00:32:22.94" personId="{9F0440F7-F70B-4C6C-94EB-CB6D06FD36B3}" id="{71A63595-04FA-43D6-AD22-FEDAB851E10D}">
    <text>Considerar presupuesto plurianual para la contratación de personal post electoral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5"/>
  <sheetViews>
    <sheetView topLeftCell="A44" zoomScale="85" zoomScaleNormal="85" zoomScaleSheetLayoutView="40" workbookViewId="0">
      <selection activeCell="A54" sqref="A54:XFD54"/>
    </sheetView>
  </sheetViews>
  <sheetFormatPr baseColWidth="10" defaultColWidth="3.796875" defaultRowHeight="13.8"/>
  <cols>
    <col min="1" max="1" width="60.09765625" style="1" customWidth="1"/>
    <col min="2" max="2" width="37" style="2" customWidth="1"/>
    <col min="3" max="3" width="33.796875" style="2" customWidth="1"/>
    <col min="4" max="4" width="13.19921875" style="2" customWidth="1"/>
    <col min="5" max="5" width="13.296875" style="2" customWidth="1"/>
    <col min="6" max="6" width="9.296875" style="2" customWidth="1"/>
    <col min="7" max="7" width="30.8984375" style="2" customWidth="1"/>
    <col min="8" max="8" width="12.19921875" customWidth="1"/>
  </cols>
  <sheetData>
    <row r="1" spans="1:7" ht="9" customHeight="1" thickBot="1"/>
    <row r="2" spans="1:7" ht="23.4" thickBot="1">
      <c r="A2" s="74" t="s">
        <v>99</v>
      </c>
      <c r="B2" s="75"/>
      <c r="C2" s="75"/>
      <c r="D2" s="75"/>
      <c r="E2" s="75"/>
      <c r="F2" s="75"/>
      <c r="G2" s="76"/>
    </row>
    <row r="4" spans="1:7" ht="27.6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</row>
    <row r="5" spans="1:7" ht="15.6">
      <c r="A5" s="77" t="s">
        <v>7</v>
      </c>
      <c r="B5" s="78"/>
      <c r="C5" s="78"/>
      <c r="D5" s="78"/>
      <c r="E5" s="78"/>
      <c r="F5" s="78"/>
      <c r="G5" s="79"/>
    </row>
    <row r="6" spans="1:7" ht="41.4">
      <c r="A6" s="4" t="s">
        <v>100</v>
      </c>
      <c r="B6" s="7">
        <v>45919</v>
      </c>
      <c r="C6" s="7">
        <f t="shared" ref="C6" si="0">B6</f>
        <v>45919</v>
      </c>
      <c r="D6" s="5">
        <f t="shared" ref="D6" si="1">C6-B6+1</f>
        <v>1</v>
      </c>
      <c r="E6" s="5">
        <f>$B$19-B6+1</f>
        <v>3</v>
      </c>
      <c r="F6" s="5">
        <f>$B$52-C6</f>
        <v>58</v>
      </c>
      <c r="G6" s="6" t="s">
        <v>95</v>
      </c>
    </row>
    <row r="7" spans="1:7" ht="18" customHeight="1">
      <c r="A7" s="69" t="s">
        <v>94</v>
      </c>
      <c r="B7" s="70"/>
      <c r="C7" s="70"/>
      <c r="D7" s="70"/>
      <c r="E7" s="70"/>
      <c r="F7" s="70"/>
      <c r="G7" s="70"/>
    </row>
    <row r="8" spans="1:7">
      <c r="A8" s="4" t="s">
        <v>101</v>
      </c>
      <c r="B8" s="8">
        <f>+B6+1</f>
        <v>45920</v>
      </c>
      <c r="C8" s="8">
        <f>B8</f>
        <v>45920</v>
      </c>
      <c r="D8" s="5">
        <f>C8-B8+1</f>
        <v>1</v>
      </c>
      <c r="E8" s="5"/>
      <c r="F8" s="5">
        <f>$B$52-C8</f>
        <v>57</v>
      </c>
      <c r="G8" s="6" t="s">
        <v>59</v>
      </c>
    </row>
    <row r="9" spans="1:7" ht="15.75" customHeight="1">
      <c r="A9" s="71" t="s">
        <v>55</v>
      </c>
      <c r="B9" s="72"/>
      <c r="C9" s="72"/>
      <c r="D9" s="72"/>
      <c r="E9" s="72"/>
      <c r="F9" s="72"/>
      <c r="G9" s="73"/>
    </row>
    <row r="10" spans="1:7" ht="18.75" customHeight="1">
      <c r="A10" s="38" t="s">
        <v>96</v>
      </c>
      <c r="B10" s="21">
        <f>+B8+1</f>
        <v>45921</v>
      </c>
      <c r="C10" s="21">
        <f>B10</f>
        <v>45921</v>
      </c>
      <c r="D10" s="22">
        <f>C10-B10+1</f>
        <v>1</v>
      </c>
      <c r="E10" s="5"/>
      <c r="F10" s="18">
        <f>$B$52-C10</f>
        <v>56</v>
      </c>
      <c r="G10" s="39" t="s">
        <v>57</v>
      </c>
    </row>
    <row r="11" spans="1:7" ht="18.75" customHeight="1">
      <c r="A11" s="69" t="s">
        <v>54</v>
      </c>
      <c r="B11" s="70"/>
      <c r="C11" s="70"/>
      <c r="D11" s="70"/>
      <c r="E11" s="70"/>
      <c r="F11" s="70"/>
      <c r="G11" s="70"/>
    </row>
    <row r="12" spans="1:7" ht="33" customHeight="1">
      <c r="A12" s="17" t="s">
        <v>56</v>
      </c>
      <c r="B12" s="8">
        <f>+B10</f>
        <v>45921</v>
      </c>
      <c r="C12" s="8">
        <f>B12</f>
        <v>45921</v>
      </c>
      <c r="D12" s="5">
        <f>C12-B12+1</f>
        <v>1</v>
      </c>
      <c r="E12" s="5"/>
      <c r="F12" s="5">
        <f>$B$52-C12</f>
        <v>56</v>
      </c>
      <c r="G12" s="19" t="s">
        <v>9</v>
      </c>
    </row>
    <row r="13" spans="1:7" ht="15.6">
      <c r="A13" s="80" t="s">
        <v>8</v>
      </c>
      <c r="B13" s="81"/>
      <c r="C13" s="81"/>
      <c r="D13" s="81"/>
      <c r="E13" s="81"/>
      <c r="F13" s="81"/>
      <c r="G13" s="81"/>
    </row>
    <row r="14" spans="1:7" ht="27.6">
      <c r="A14" s="4" t="s">
        <v>102</v>
      </c>
      <c r="B14" s="8">
        <f>B8+1</f>
        <v>45921</v>
      </c>
      <c r="C14" s="8">
        <f>B14</f>
        <v>45921</v>
      </c>
      <c r="D14" s="5">
        <f>C14-B14+1</f>
        <v>1</v>
      </c>
      <c r="E14" s="5"/>
      <c r="F14" s="5">
        <f>$B$52-C14</f>
        <v>56</v>
      </c>
      <c r="G14" s="40" t="s">
        <v>58</v>
      </c>
    </row>
    <row r="15" spans="1:7" ht="41.4">
      <c r="A15" s="13" t="s">
        <v>84</v>
      </c>
      <c r="B15" s="14">
        <f>C14</f>
        <v>45921</v>
      </c>
      <c r="C15" s="14">
        <f>B15</f>
        <v>45921</v>
      </c>
      <c r="D15" s="15">
        <f>C15-B15+1</f>
        <v>1</v>
      </c>
      <c r="E15" s="15"/>
      <c r="F15" s="15">
        <f>$B$52-C15</f>
        <v>56</v>
      </c>
      <c r="G15" s="16" t="s">
        <v>9</v>
      </c>
    </row>
    <row r="16" spans="1:7" ht="15.6">
      <c r="A16" s="77" t="s">
        <v>14</v>
      </c>
      <c r="B16" s="78"/>
      <c r="C16" s="78"/>
      <c r="D16" s="78"/>
      <c r="E16" s="78"/>
      <c r="F16" s="78"/>
      <c r="G16" s="79"/>
    </row>
    <row r="17" spans="1:7">
      <c r="A17" s="69" t="s">
        <v>49</v>
      </c>
      <c r="B17" s="70"/>
      <c r="C17" s="70"/>
      <c r="D17" s="70"/>
      <c r="E17" s="70"/>
      <c r="F17" s="70"/>
      <c r="G17" s="70"/>
    </row>
    <row r="18" spans="1:7" ht="25.5" hidden="1" customHeight="1">
      <c r="A18" s="31" t="s">
        <v>15</v>
      </c>
      <c r="B18" s="8">
        <f>C18-2</f>
        <v>45918</v>
      </c>
      <c r="C18" s="8">
        <f>B19-1</f>
        <v>45920</v>
      </c>
      <c r="D18" s="32">
        <f t="shared" ref="D18:D24" si="2">C18-B18+1</f>
        <v>3</v>
      </c>
      <c r="E18" s="33">
        <f>$C$20-C18</f>
        <v>2</v>
      </c>
      <c r="F18" s="5">
        <f>$B$52-C18</f>
        <v>57</v>
      </c>
      <c r="G18" s="28" t="s">
        <v>24</v>
      </c>
    </row>
    <row r="19" spans="1:7" ht="42.75" customHeight="1">
      <c r="A19" s="17" t="s">
        <v>103</v>
      </c>
      <c r="B19" s="8">
        <f>B15</f>
        <v>45921</v>
      </c>
      <c r="C19" s="8">
        <f>+B19</f>
        <v>45921</v>
      </c>
      <c r="D19" s="32">
        <f t="shared" si="2"/>
        <v>1</v>
      </c>
      <c r="E19" s="32"/>
      <c r="F19" s="5">
        <f>$B$52-C19</f>
        <v>56</v>
      </c>
      <c r="G19" s="19" t="s">
        <v>66</v>
      </c>
    </row>
    <row r="20" spans="1:7" ht="20.25" customHeight="1">
      <c r="A20" s="17" t="s">
        <v>93</v>
      </c>
      <c r="B20" s="8">
        <f>+C19+1</f>
        <v>45922</v>
      </c>
      <c r="C20" s="8">
        <f>+B20</f>
        <v>45922</v>
      </c>
      <c r="D20" s="32">
        <f t="shared" si="2"/>
        <v>1</v>
      </c>
      <c r="E20" s="33"/>
      <c r="F20" s="5">
        <f>$B$52-C20</f>
        <v>55</v>
      </c>
      <c r="G20" s="19" t="s">
        <v>91</v>
      </c>
    </row>
    <row r="21" spans="1:7" ht="20.25" customHeight="1">
      <c r="A21" s="71" t="s">
        <v>12</v>
      </c>
      <c r="B21" s="72"/>
      <c r="C21" s="72"/>
      <c r="D21" s="72"/>
      <c r="E21" s="72"/>
      <c r="F21" s="72"/>
      <c r="G21" s="73"/>
    </row>
    <row r="22" spans="1:7" ht="27.6">
      <c r="A22" s="20" t="s">
        <v>13</v>
      </c>
      <c r="B22" s="21">
        <f>B15+1</f>
        <v>45922</v>
      </c>
      <c r="C22" s="21">
        <f>+B22+14</f>
        <v>45936</v>
      </c>
      <c r="D22" s="22">
        <f>C22-B22+1</f>
        <v>15</v>
      </c>
      <c r="E22" s="5"/>
      <c r="F22" s="18">
        <f>$B$52-C22</f>
        <v>41</v>
      </c>
      <c r="G22" s="28" t="s">
        <v>24</v>
      </c>
    </row>
    <row r="23" spans="1:7">
      <c r="A23" s="69" t="s">
        <v>73</v>
      </c>
      <c r="B23" s="70"/>
      <c r="C23" s="70"/>
      <c r="D23" s="70"/>
      <c r="E23" s="70"/>
      <c r="F23" s="70"/>
      <c r="G23" s="70"/>
    </row>
    <row r="24" spans="1:7" ht="27.6">
      <c r="A24" s="23" t="s">
        <v>74</v>
      </c>
      <c r="B24" s="8">
        <f>B20+1</f>
        <v>45923</v>
      </c>
      <c r="C24" s="21">
        <f>B20+5</f>
        <v>45927</v>
      </c>
      <c r="D24" s="32">
        <f t="shared" si="2"/>
        <v>5</v>
      </c>
      <c r="E24" s="24"/>
      <c r="F24" s="18">
        <f t="shared" ref="F24:F31" si="3">$B$52-C24</f>
        <v>50</v>
      </c>
      <c r="G24" s="28" t="s">
        <v>24</v>
      </c>
    </row>
    <row r="25" spans="1:7" ht="21" customHeight="1">
      <c r="A25" s="12" t="s">
        <v>75</v>
      </c>
      <c r="B25" s="9">
        <f>B24+1</f>
        <v>45924</v>
      </c>
      <c r="C25" s="41">
        <f>C24+2</f>
        <v>45929</v>
      </c>
      <c r="D25" s="10">
        <f>C25-B25+1</f>
        <v>6</v>
      </c>
      <c r="E25" s="10"/>
      <c r="F25" s="10">
        <f t="shared" si="3"/>
        <v>48</v>
      </c>
      <c r="G25" s="11"/>
    </row>
    <row r="26" spans="1:7" ht="27.6">
      <c r="A26" s="23" t="s">
        <v>92</v>
      </c>
      <c r="B26" s="8">
        <f>B25</f>
        <v>45924</v>
      </c>
      <c r="C26" s="21">
        <f>C25+1</f>
        <v>45930</v>
      </c>
      <c r="D26" s="24">
        <f>C26-B26+1</f>
        <v>7</v>
      </c>
      <c r="E26" s="24"/>
      <c r="F26" s="18">
        <f t="shared" si="3"/>
        <v>47</v>
      </c>
      <c r="G26" s="28" t="s">
        <v>24</v>
      </c>
    </row>
    <row r="27" spans="1:7" ht="18.75" customHeight="1">
      <c r="A27" s="23" t="s">
        <v>78</v>
      </c>
      <c r="B27" s="8">
        <f>B26+1</f>
        <v>45925</v>
      </c>
      <c r="C27" s="21">
        <f>C26+2</f>
        <v>45932</v>
      </c>
      <c r="D27" s="24">
        <f>C27-C26</f>
        <v>2</v>
      </c>
      <c r="E27" s="24"/>
      <c r="F27" s="18">
        <f t="shared" si="3"/>
        <v>45</v>
      </c>
      <c r="G27" s="19" t="s">
        <v>65</v>
      </c>
    </row>
    <row r="28" spans="1:7" ht="18.75" customHeight="1">
      <c r="A28" s="23" t="s">
        <v>76</v>
      </c>
      <c r="B28" s="8">
        <f>B27+1</f>
        <v>45926</v>
      </c>
      <c r="C28" s="21">
        <f>C27+3</f>
        <v>45935</v>
      </c>
      <c r="D28" s="24">
        <v>3</v>
      </c>
      <c r="E28" s="24"/>
      <c r="F28" s="18">
        <f t="shared" si="3"/>
        <v>42</v>
      </c>
      <c r="G28" s="19" t="s">
        <v>65</v>
      </c>
    </row>
    <row r="29" spans="1:7" ht="29.25" customHeight="1">
      <c r="A29" s="23" t="s">
        <v>77</v>
      </c>
      <c r="B29" s="8">
        <f>B28+1</f>
        <v>45927</v>
      </c>
      <c r="C29" s="21">
        <f>C28+25</f>
        <v>45960</v>
      </c>
      <c r="D29" s="24">
        <v>25</v>
      </c>
      <c r="E29" s="24"/>
      <c r="F29" s="18">
        <f t="shared" si="3"/>
        <v>17</v>
      </c>
      <c r="G29" s="19" t="s">
        <v>17</v>
      </c>
    </row>
    <row r="30" spans="1:7" ht="18.75" hidden="1" customHeight="1">
      <c r="A30" s="23" t="s">
        <v>18</v>
      </c>
      <c r="B30" s="8">
        <f>B29+1</f>
        <v>45928</v>
      </c>
      <c r="C30" s="21">
        <f>C29+15</f>
        <v>45975</v>
      </c>
      <c r="D30" s="24">
        <f>C30-C29</f>
        <v>15</v>
      </c>
      <c r="E30" s="24"/>
      <c r="F30" s="18">
        <f t="shared" si="3"/>
        <v>2</v>
      </c>
      <c r="G30" s="19" t="s">
        <v>19</v>
      </c>
    </row>
    <row r="31" spans="1:7" ht="18.75" hidden="1" customHeight="1">
      <c r="A31" s="23" t="s">
        <v>20</v>
      </c>
      <c r="B31" s="8">
        <f>+C30+1</f>
        <v>45976</v>
      </c>
      <c r="C31" s="21">
        <f>+B31+6</f>
        <v>45982</v>
      </c>
      <c r="D31" s="24">
        <f>C31-B31+1</f>
        <v>7</v>
      </c>
      <c r="E31" s="23"/>
      <c r="F31" s="18">
        <f t="shared" si="3"/>
        <v>-5</v>
      </c>
      <c r="G31" s="19" t="s">
        <v>21</v>
      </c>
    </row>
    <row r="32" spans="1:7" ht="18.75" customHeight="1">
      <c r="A32" s="69" t="s">
        <v>81</v>
      </c>
      <c r="B32" s="70"/>
      <c r="C32" s="70"/>
      <c r="D32" s="70"/>
      <c r="E32" s="70"/>
      <c r="F32" s="70"/>
      <c r="G32" s="70"/>
    </row>
    <row r="33" spans="1:7" ht="30" customHeight="1">
      <c r="A33" s="23" t="s">
        <v>83</v>
      </c>
      <c r="B33" s="8">
        <f>+C26+1</f>
        <v>45931</v>
      </c>
      <c r="C33" s="21">
        <f>B33</f>
        <v>45931</v>
      </c>
      <c r="D33" s="24">
        <f>C33-B33+1</f>
        <v>1</v>
      </c>
      <c r="E33" s="24"/>
      <c r="F33" s="18">
        <f>$B$52-C33</f>
        <v>46</v>
      </c>
      <c r="G33" s="39" t="s">
        <v>79</v>
      </c>
    </row>
    <row r="34" spans="1:7" ht="21" customHeight="1">
      <c r="A34" s="23" t="s">
        <v>82</v>
      </c>
      <c r="B34" s="8">
        <f>+B33+30</f>
        <v>45961</v>
      </c>
      <c r="C34" s="21">
        <f>B34</f>
        <v>45961</v>
      </c>
      <c r="D34" s="24">
        <f>B34-C34+1</f>
        <v>1</v>
      </c>
      <c r="E34" s="24"/>
      <c r="F34" s="18">
        <f>$B$52-C34</f>
        <v>16</v>
      </c>
      <c r="G34" s="42" t="s">
        <v>80</v>
      </c>
    </row>
    <row r="35" spans="1:7" ht="21" customHeight="1">
      <c r="A35" s="71" t="s">
        <v>10</v>
      </c>
      <c r="B35" s="72"/>
      <c r="C35" s="72"/>
      <c r="D35" s="72"/>
      <c r="E35" s="72"/>
      <c r="F35" s="72"/>
      <c r="G35" s="73"/>
    </row>
    <row r="36" spans="1:7" ht="21" customHeight="1">
      <c r="A36" s="20" t="s">
        <v>11</v>
      </c>
      <c r="B36" s="21">
        <f>B19+12</f>
        <v>45933</v>
      </c>
      <c r="C36" s="21">
        <f>+B36</f>
        <v>45933</v>
      </c>
      <c r="D36" s="22">
        <f>C36-B36+1</f>
        <v>1</v>
      </c>
      <c r="E36" s="5"/>
      <c r="F36" s="18">
        <f>$B$52-C36</f>
        <v>44</v>
      </c>
      <c r="G36" s="19" t="s">
        <v>51</v>
      </c>
    </row>
    <row r="37" spans="1:7">
      <c r="A37" s="69" t="s">
        <v>48</v>
      </c>
      <c r="B37" s="70"/>
      <c r="C37" s="70"/>
      <c r="D37" s="70"/>
      <c r="E37" s="70"/>
      <c r="F37" s="70"/>
      <c r="G37" s="70"/>
    </row>
    <row r="38" spans="1:7" ht="27.6">
      <c r="A38" s="25" t="s">
        <v>23</v>
      </c>
      <c r="B38" s="8">
        <f>C38</f>
        <v>45937</v>
      </c>
      <c r="C38" s="8">
        <f>B39-1</f>
        <v>45937</v>
      </c>
      <c r="D38" s="26">
        <f>C38-B38+1</f>
        <v>1</v>
      </c>
      <c r="E38" s="27"/>
      <c r="F38" s="18">
        <f>B52-B38+1</f>
        <v>41</v>
      </c>
      <c r="G38" s="28" t="s">
        <v>24</v>
      </c>
    </row>
    <row r="39" spans="1:7" ht="27.6">
      <c r="A39" s="23" t="s">
        <v>25</v>
      </c>
      <c r="B39" s="8">
        <f>C39-24</f>
        <v>45938</v>
      </c>
      <c r="C39" s="8">
        <f>B52-15</f>
        <v>45962</v>
      </c>
      <c r="D39" s="26">
        <f>C39-B39+1</f>
        <v>25</v>
      </c>
      <c r="E39" s="24"/>
      <c r="F39" s="18">
        <f>B52-B39+1</f>
        <v>40</v>
      </c>
      <c r="G39" s="28" t="s">
        <v>24</v>
      </c>
    </row>
    <row r="40" spans="1:7" ht="27.6">
      <c r="A40" s="23" t="s">
        <v>26</v>
      </c>
      <c r="B40" s="8">
        <f>B39</f>
        <v>45938</v>
      </c>
      <c r="C40" s="8">
        <f>B52</f>
        <v>45977</v>
      </c>
      <c r="D40" s="26">
        <f>C40-B40+1</f>
        <v>40</v>
      </c>
      <c r="E40" s="24"/>
      <c r="F40" s="18">
        <f>B52-B40+1</f>
        <v>40</v>
      </c>
      <c r="G40" s="28" t="s">
        <v>24</v>
      </c>
    </row>
    <row r="41" spans="1:7">
      <c r="A41" s="69" t="s">
        <v>72</v>
      </c>
      <c r="B41" s="70"/>
      <c r="C41" s="70"/>
      <c r="D41" s="70"/>
      <c r="E41" s="70"/>
      <c r="F41" s="70"/>
      <c r="G41" s="70"/>
    </row>
    <row r="42" spans="1:7" ht="27.6">
      <c r="A42" s="31" t="s">
        <v>97</v>
      </c>
      <c r="B42" s="8">
        <f>+C29+1</f>
        <v>45961</v>
      </c>
      <c r="C42" s="8">
        <f>B42</f>
        <v>45961</v>
      </c>
      <c r="D42" s="5">
        <f>C42-B42+1</f>
        <v>1</v>
      </c>
      <c r="E42" s="5"/>
      <c r="F42" s="5">
        <f>$B$52-C42</f>
        <v>16</v>
      </c>
      <c r="G42" s="19" t="s">
        <v>22</v>
      </c>
    </row>
    <row r="43" spans="1:7">
      <c r="A43" s="69" t="s">
        <v>47</v>
      </c>
      <c r="B43" s="70"/>
      <c r="C43" s="70"/>
      <c r="D43" s="70"/>
      <c r="E43" s="70"/>
      <c r="F43" s="70"/>
      <c r="G43" s="70"/>
    </row>
    <row r="44" spans="1:7" ht="19.5" customHeight="1">
      <c r="A44" s="23" t="s">
        <v>27</v>
      </c>
      <c r="B44" s="8">
        <f>B42+1</f>
        <v>45962</v>
      </c>
      <c r="C44" s="8">
        <f>B52-3</f>
        <v>45974</v>
      </c>
      <c r="D44" s="5">
        <f>C44-B44+1</f>
        <v>13</v>
      </c>
      <c r="E44" s="24"/>
      <c r="F44" s="18">
        <f>B52-B44+1</f>
        <v>16</v>
      </c>
      <c r="G44" s="19" t="s">
        <v>22</v>
      </c>
    </row>
    <row r="45" spans="1:7" ht="19.5" customHeight="1">
      <c r="A45" s="23" t="s">
        <v>28</v>
      </c>
      <c r="B45" s="8">
        <f>C44+1</f>
        <v>45975</v>
      </c>
      <c r="C45" s="8">
        <f>B45+2</f>
        <v>45977</v>
      </c>
      <c r="D45" s="24">
        <f>C45-B45+1</f>
        <v>3</v>
      </c>
      <c r="E45" s="24"/>
      <c r="F45" s="18">
        <f>B52-B45+1</f>
        <v>3</v>
      </c>
      <c r="G45" s="19" t="s">
        <v>29</v>
      </c>
    </row>
    <row r="46" spans="1:7">
      <c r="A46" s="71" t="s">
        <v>46</v>
      </c>
      <c r="B46" s="72"/>
      <c r="C46" s="72"/>
      <c r="D46" s="72"/>
      <c r="E46" s="72"/>
      <c r="F46" s="72"/>
      <c r="G46" s="73"/>
    </row>
    <row r="47" spans="1:7" ht="27.6">
      <c r="A47" s="17" t="s">
        <v>30</v>
      </c>
      <c r="B47" s="29">
        <f>B48-10</f>
        <v>45960</v>
      </c>
      <c r="C47" s="29">
        <f>B47</f>
        <v>45960</v>
      </c>
      <c r="D47" s="24">
        <f>C47-B47+1</f>
        <v>1</v>
      </c>
      <c r="E47" s="24"/>
      <c r="F47" s="18">
        <f>$B$52-C47</f>
        <v>17</v>
      </c>
      <c r="G47" s="28" t="s">
        <v>24</v>
      </c>
    </row>
    <row r="48" spans="1:7" ht="27.6">
      <c r="A48" s="17" t="s">
        <v>31</v>
      </c>
      <c r="B48" s="29">
        <f>B52-7</f>
        <v>45970</v>
      </c>
      <c r="C48" s="29">
        <f>+B48</f>
        <v>45970</v>
      </c>
      <c r="D48" s="24">
        <f>C48-B48+1</f>
        <v>1</v>
      </c>
      <c r="E48" s="24"/>
      <c r="F48" s="18">
        <f>$B$52-C48</f>
        <v>7</v>
      </c>
      <c r="G48" s="28" t="s">
        <v>24</v>
      </c>
    </row>
    <row r="49" spans="1:7" ht="18" customHeight="1">
      <c r="A49" s="71" t="s">
        <v>45</v>
      </c>
      <c r="B49" s="72"/>
      <c r="C49" s="72"/>
      <c r="D49" s="72"/>
      <c r="E49" s="72"/>
      <c r="F49" s="72"/>
      <c r="G49" s="73"/>
    </row>
    <row r="50" spans="1:7" ht="27.6">
      <c r="A50" s="17" t="s">
        <v>32</v>
      </c>
      <c r="B50" s="8">
        <f>B52-3</f>
        <v>45974</v>
      </c>
      <c r="C50" s="8">
        <f>B52-3</f>
        <v>45974</v>
      </c>
      <c r="D50" s="5">
        <f>C50-B50+1</f>
        <v>1</v>
      </c>
      <c r="E50" s="19"/>
      <c r="F50" s="18">
        <f>$B$52-C50</f>
        <v>3</v>
      </c>
      <c r="G50" s="19" t="s">
        <v>33</v>
      </c>
    </row>
    <row r="51" spans="1:7" ht="27.6">
      <c r="A51" s="17" t="s">
        <v>34</v>
      </c>
      <c r="B51" s="30">
        <f>B52-2</f>
        <v>45975</v>
      </c>
      <c r="C51" s="30">
        <f>B51</f>
        <v>45975</v>
      </c>
      <c r="D51" s="5">
        <f>C51-B51+1</f>
        <v>1</v>
      </c>
      <c r="E51" s="19"/>
      <c r="F51" s="18">
        <f>$B$52-C51</f>
        <v>2</v>
      </c>
      <c r="G51" s="19" t="s">
        <v>24</v>
      </c>
    </row>
    <row r="52" spans="1:7" s="36" customFormat="1" ht="17.399999999999999">
      <c r="A52" s="34" t="s">
        <v>104</v>
      </c>
      <c r="B52" s="82">
        <v>45977</v>
      </c>
      <c r="C52" s="83"/>
      <c r="D52" s="35">
        <v>1</v>
      </c>
      <c r="E52" s="35"/>
      <c r="F52" s="35"/>
      <c r="G52" s="37" t="s">
        <v>16</v>
      </c>
    </row>
    <row r="53" spans="1:7" ht="18" customHeight="1">
      <c r="A53" s="69" t="s">
        <v>44</v>
      </c>
      <c r="B53" s="70"/>
      <c r="C53" s="70"/>
      <c r="D53" s="70"/>
      <c r="E53" s="70"/>
      <c r="F53" s="70"/>
      <c r="G53" s="70"/>
    </row>
    <row r="54" spans="1:7" ht="41.4">
      <c r="A54" s="23" t="s">
        <v>53</v>
      </c>
      <c r="B54" s="8">
        <f>B52+1</f>
        <v>45978</v>
      </c>
      <c r="C54" s="8">
        <f>B54+9</f>
        <v>45987</v>
      </c>
      <c r="D54" s="24">
        <f>C54-B54+1</f>
        <v>10</v>
      </c>
      <c r="E54" s="24"/>
      <c r="F54" s="24"/>
      <c r="G54" s="19" t="s">
        <v>35</v>
      </c>
    </row>
    <row r="55" spans="1:7">
      <c r="A55" s="23" t="s">
        <v>98</v>
      </c>
      <c r="B55" s="8">
        <f>B54+1</f>
        <v>45979</v>
      </c>
      <c r="C55" s="8">
        <f>C54+1</f>
        <v>45988</v>
      </c>
      <c r="D55" s="24">
        <f>C55-B55+1</f>
        <v>10</v>
      </c>
      <c r="E55" s="24"/>
      <c r="F55" s="24"/>
      <c r="G55" s="19"/>
    </row>
    <row r="56" spans="1:7" ht="27.6">
      <c r="A56" s="23" t="s">
        <v>63</v>
      </c>
      <c r="B56" s="8">
        <f>B52+3</f>
        <v>45980</v>
      </c>
      <c r="C56" s="8">
        <f>B56+13</f>
        <v>45993</v>
      </c>
      <c r="D56" s="24">
        <f>C56-B56+1</f>
        <v>14</v>
      </c>
      <c r="E56" s="24"/>
      <c r="F56" s="24"/>
      <c r="G56" s="19" t="s">
        <v>61</v>
      </c>
    </row>
    <row r="57" spans="1:7" ht="18.75" customHeight="1">
      <c r="A57" s="23" t="s">
        <v>62</v>
      </c>
      <c r="B57" s="8">
        <f>C56+1</f>
        <v>45994</v>
      </c>
      <c r="C57" s="8">
        <f>C56+1</f>
        <v>45994</v>
      </c>
      <c r="D57" s="24">
        <f>C57-B57+1</f>
        <v>1</v>
      </c>
      <c r="E57" s="24"/>
      <c r="F57" s="24"/>
      <c r="G57" s="27" t="s">
        <v>61</v>
      </c>
    </row>
    <row r="58" spans="1:7" ht="18.75" customHeight="1">
      <c r="A58" s="17" t="s">
        <v>85</v>
      </c>
      <c r="B58" s="8">
        <f>B57+1</f>
        <v>45995</v>
      </c>
      <c r="C58" s="8">
        <f>C57+2</f>
        <v>45996</v>
      </c>
      <c r="D58" s="24">
        <f>C58-B58+1</f>
        <v>2</v>
      </c>
      <c r="E58" s="24"/>
      <c r="F58" s="24"/>
      <c r="G58" s="19" t="s">
        <v>36</v>
      </c>
    </row>
    <row r="59" spans="1:7" ht="18.75" customHeight="1">
      <c r="A59" s="17" t="s">
        <v>86</v>
      </c>
      <c r="B59" s="8">
        <f t="shared" ref="B59:B60" si="4">B58+1</f>
        <v>45996</v>
      </c>
      <c r="C59" s="8">
        <f t="shared" ref="C59" si="5">C58+3</f>
        <v>45999</v>
      </c>
      <c r="D59" s="24">
        <f t="shared" ref="D59:D66" si="6">C59-C58</f>
        <v>3</v>
      </c>
      <c r="E59" s="24"/>
      <c r="F59" s="24"/>
      <c r="G59" s="19" t="s">
        <v>36</v>
      </c>
    </row>
    <row r="60" spans="1:7" ht="18.75" customHeight="1">
      <c r="A60" s="17" t="s">
        <v>37</v>
      </c>
      <c r="B60" s="8">
        <f t="shared" si="4"/>
        <v>45997</v>
      </c>
      <c r="C60" s="8">
        <f>C59+1</f>
        <v>46000</v>
      </c>
      <c r="D60" s="24">
        <f t="shared" si="6"/>
        <v>1</v>
      </c>
      <c r="E60" s="24"/>
      <c r="F60" s="24"/>
      <c r="G60" s="19" t="s">
        <v>64</v>
      </c>
    </row>
    <row r="61" spans="1:7" hidden="1">
      <c r="A61" s="43" t="s">
        <v>68</v>
      </c>
      <c r="B61" s="8">
        <f t="shared" ref="B61:B67" si="7">C60+1</f>
        <v>46001</v>
      </c>
      <c r="C61" s="8">
        <f>B61+1</f>
        <v>46002</v>
      </c>
      <c r="D61" s="24">
        <f t="shared" si="6"/>
        <v>2</v>
      </c>
      <c r="E61" s="24"/>
      <c r="F61" s="24"/>
      <c r="G61" s="19" t="s">
        <v>69</v>
      </c>
    </row>
    <row r="62" spans="1:7" ht="27.6" hidden="1">
      <c r="A62" s="43" t="s">
        <v>70</v>
      </c>
      <c r="B62" s="8">
        <f t="shared" si="7"/>
        <v>46003</v>
      </c>
      <c r="C62" s="8">
        <f>B62+2</f>
        <v>46005</v>
      </c>
      <c r="D62" s="24">
        <f t="shared" si="6"/>
        <v>3</v>
      </c>
      <c r="E62" s="24"/>
      <c r="F62" s="24"/>
      <c r="G62" s="19" t="s">
        <v>69</v>
      </c>
    </row>
    <row r="63" spans="1:7" ht="27.6" hidden="1">
      <c r="A63" s="43" t="s">
        <v>71</v>
      </c>
      <c r="B63" s="8">
        <f t="shared" si="7"/>
        <v>46006</v>
      </c>
      <c r="C63" s="8">
        <f>B63</f>
        <v>46006</v>
      </c>
      <c r="D63" s="24">
        <f>C63-C62</f>
        <v>1</v>
      </c>
      <c r="E63" s="24"/>
      <c r="F63" s="24"/>
      <c r="G63" s="19" t="s">
        <v>24</v>
      </c>
    </row>
    <row r="64" spans="1:7" ht="18.75" customHeight="1">
      <c r="A64" s="17" t="s">
        <v>87</v>
      </c>
      <c r="B64" s="8">
        <f>C60+1</f>
        <v>46001</v>
      </c>
      <c r="C64" s="8">
        <f>+B64+2</f>
        <v>46003</v>
      </c>
      <c r="D64" s="24">
        <f>C64-B64+1</f>
        <v>3</v>
      </c>
      <c r="E64" s="24"/>
      <c r="F64" s="24"/>
      <c r="G64" s="19" t="s">
        <v>17</v>
      </c>
    </row>
    <row r="65" spans="1:7" ht="18.75" customHeight="1">
      <c r="A65" s="17" t="s">
        <v>88</v>
      </c>
      <c r="B65" s="8">
        <f t="shared" si="7"/>
        <v>46004</v>
      </c>
      <c r="C65" s="8">
        <f>C64+15</f>
        <v>46018</v>
      </c>
      <c r="D65" s="24">
        <f t="shared" si="6"/>
        <v>15</v>
      </c>
      <c r="E65" s="24"/>
      <c r="F65" s="24"/>
      <c r="G65" s="19" t="s">
        <v>38</v>
      </c>
    </row>
    <row r="66" spans="1:7" ht="18.75" customHeight="1">
      <c r="A66" s="17" t="s">
        <v>90</v>
      </c>
      <c r="B66" s="8">
        <f t="shared" si="7"/>
        <v>46019</v>
      </c>
      <c r="C66" s="8">
        <f>C65+5</f>
        <v>46023</v>
      </c>
      <c r="D66" s="24">
        <f t="shared" si="6"/>
        <v>5</v>
      </c>
      <c r="E66" s="24"/>
      <c r="F66" s="24"/>
      <c r="G66" s="19" t="s">
        <v>38</v>
      </c>
    </row>
    <row r="67" spans="1:7" ht="18.75" customHeight="1">
      <c r="A67" s="17" t="s">
        <v>89</v>
      </c>
      <c r="B67" s="8">
        <f t="shared" si="7"/>
        <v>46024</v>
      </c>
      <c r="C67" s="8">
        <f>B67+2</f>
        <v>46026</v>
      </c>
      <c r="D67" s="24">
        <f>C67-B67+1</f>
        <v>3</v>
      </c>
      <c r="E67" s="24"/>
      <c r="F67" s="24"/>
      <c r="G67" s="19" t="s">
        <v>21</v>
      </c>
    </row>
    <row r="68" spans="1:7">
      <c r="A68" s="69" t="s">
        <v>52</v>
      </c>
      <c r="B68" s="70"/>
      <c r="C68" s="70"/>
      <c r="D68" s="70"/>
      <c r="E68" s="70"/>
      <c r="F68" s="70"/>
      <c r="G68" s="70"/>
    </row>
    <row r="69" spans="1:7" ht="18.75" customHeight="1">
      <c r="A69" s="23" t="s">
        <v>39</v>
      </c>
      <c r="B69" s="8">
        <f>C67+1</f>
        <v>46027</v>
      </c>
      <c r="C69" s="8">
        <f>B69</f>
        <v>46027</v>
      </c>
      <c r="D69" s="24">
        <f>C69-B69+1</f>
        <v>1</v>
      </c>
      <c r="E69" s="24"/>
      <c r="F69" s="24"/>
      <c r="G69" s="19" t="s">
        <v>60</v>
      </c>
    </row>
    <row r="70" spans="1:7" ht="15.6">
      <c r="A70" s="77" t="s">
        <v>40</v>
      </c>
      <c r="B70" s="78"/>
      <c r="C70" s="78"/>
      <c r="D70" s="78"/>
      <c r="E70" s="78"/>
      <c r="F70" s="78"/>
      <c r="G70" s="79"/>
    </row>
    <row r="71" spans="1:7" ht="18" customHeight="1">
      <c r="A71" s="71" t="s">
        <v>50</v>
      </c>
      <c r="B71" s="72"/>
      <c r="C71" s="72"/>
      <c r="D71" s="72"/>
      <c r="E71" s="72"/>
      <c r="F71" s="72"/>
      <c r="G71" s="73"/>
    </row>
    <row r="72" spans="1:7" ht="27.6">
      <c r="A72" s="31" t="s">
        <v>41</v>
      </c>
      <c r="B72" s="8">
        <f>C69+11</f>
        <v>46038</v>
      </c>
      <c r="C72" s="8">
        <f>B72+89</f>
        <v>46127</v>
      </c>
      <c r="D72" s="32">
        <f>C72-B72+1</f>
        <v>90</v>
      </c>
      <c r="E72" s="27"/>
      <c r="F72" s="27"/>
      <c r="G72" s="19" t="s">
        <v>24</v>
      </c>
    </row>
    <row r="73" spans="1:7" ht="27.6">
      <c r="A73" s="31" t="s">
        <v>42</v>
      </c>
      <c r="B73" s="8">
        <f>B72</f>
        <v>46038</v>
      </c>
      <c r="C73" s="8">
        <f>B73+39</f>
        <v>46077</v>
      </c>
      <c r="D73" s="32">
        <f>C73-B73+1</f>
        <v>40</v>
      </c>
      <c r="E73" s="27"/>
      <c r="F73" s="27"/>
      <c r="G73" s="19" t="s">
        <v>24</v>
      </c>
    </row>
    <row r="74" spans="1:7" ht="41.4">
      <c r="A74" s="31" t="s">
        <v>43</v>
      </c>
      <c r="B74" s="8">
        <f>B72+42</f>
        <v>46080</v>
      </c>
      <c r="C74" s="8">
        <f>B74+25</f>
        <v>46105</v>
      </c>
      <c r="D74" s="32">
        <f>C74-B74</f>
        <v>25</v>
      </c>
      <c r="E74" s="27"/>
      <c r="F74" s="27"/>
      <c r="G74" s="19" t="s">
        <v>24</v>
      </c>
    </row>
    <row r="75" spans="1:7" ht="27.6">
      <c r="A75" s="31" t="s">
        <v>67</v>
      </c>
      <c r="B75" s="8">
        <f>C73+21</f>
        <v>46098</v>
      </c>
      <c r="C75" s="8">
        <f>B75+150</f>
        <v>46248</v>
      </c>
      <c r="D75" s="32">
        <f>C75-B75</f>
        <v>150</v>
      </c>
      <c r="E75" s="27"/>
      <c r="F75" s="27"/>
      <c r="G75" s="19" t="s">
        <v>24</v>
      </c>
    </row>
  </sheetData>
  <mergeCells count="22">
    <mergeCell ref="A68:G68"/>
    <mergeCell ref="A70:G70"/>
    <mergeCell ref="A71:G71"/>
    <mergeCell ref="A37:G37"/>
    <mergeCell ref="A43:G43"/>
    <mergeCell ref="A46:G46"/>
    <mergeCell ref="A49:G49"/>
    <mergeCell ref="B52:C52"/>
    <mergeCell ref="A53:G53"/>
    <mergeCell ref="A41:G41"/>
    <mergeCell ref="A2:G2"/>
    <mergeCell ref="A5:G5"/>
    <mergeCell ref="A13:G13"/>
    <mergeCell ref="A16:G16"/>
    <mergeCell ref="A17:G17"/>
    <mergeCell ref="A23:G23"/>
    <mergeCell ref="A9:G9"/>
    <mergeCell ref="A32:G32"/>
    <mergeCell ref="A35:G35"/>
    <mergeCell ref="A7:G7"/>
    <mergeCell ref="A21:G21"/>
    <mergeCell ref="A11:G11"/>
  </mergeCells>
  <printOptions horizontalCentered="1"/>
  <pageMargins left="0.23622047244094496" right="0.23622047244094496" top="0.74803149606299191" bottom="0.74803149606299191" header="0.31496062992126" footer="0.31496062992126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E44E4-C32E-419B-A675-C648E0428B84}">
  <dimension ref="B3:BD24"/>
  <sheetViews>
    <sheetView showGridLines="0" tabSelected="1" workbookViewId="0">
      <selection activeCell="D25" sqref="D25"/>
    </sheetView>
  </sheetViews>
  <sheetFormatPr baseColWidth="10" defaultRowHeight="13.8"/>
  <cols>
    <col min="2" max="2" width="11.19921875" style="46"/>
    <col min="3" max="3" width="34.19921875" bestFit="1" customWidth="1"/>
    <col min="4" max="56" width="2.3984375" customWidth="1"/>
  </cols>
  <sheetData>
    <row r="3" spans="2:56" ht="139.80000000000001" customHeight="1">
      <c r="B3" s="47" t="s">
        <v>107</v>
      </c>
      <c r="C3" s="47" t="s">
        <v>105</v>
      </c>
      <c r="D3" s="48">
        <v>45926</v>
      </c>
      <c r="E3" s="49">
        <v>45927</v>
      </c>
      <c r="F3" s="49">
        <v>45928</v>
      </c>
      <c r="G3" s="48">
        <v>45929</v>
      </c>
      <c r="H3" s="48">
        <v>45930</v>
      </c>
      <c r="I3" s="48">
        <v>45931</v>
      </c>
      <c r="J3" s="48">
        <v>45932</v>
      </c>
      <c r="K3" s="48">
        <v>45933</v>
      </c>
      <c r="L3" s="49">
        <v>45934</v>
      </c>
      <c r="M3" s="49">
        <v>45935</v>
      </c>
      <c r="N3" s="48">
        <v>45936</v>
      </c>
      <c r="O3" s="48">
        <v>45937</v>
      </c>
      <c r="P3" s="48">
        <v>45938</v>
      </c>
      <c r="Q3" s="48">
        <v>45939</v>
      </c>
      <c r="R3" s="48">
        <v>45940</v>
      </c>
      <c r="S3" s="49">
        <v>45941</v>
      </c>
      <c r="T3" s="49">
        <v>45942</v>
      </c>
      <c r="U3" s="48">
        <v>45943</v>
      </c>
      <c r="V3" s="48">
        <v>45944</v>
      </c>
      <c r="W3" s="48">
        <v>45945</v>
      </c>
      <c r="X3" s="48">
        <v>45946</v>
      </c>
      <c r="Y3" s="48">
        <v>45947</v>
      </c>
      <c r="Z3" s="49">
        <v>45948</v>
      </c>
      <c r="AA3" s="49">
        <v>45949</v>
      </c>
      <c r="AB3" s="48">
        <v>45950</v>
      </c>
      <c r="AC3" s="48">
        <v>45951</v>
      </c>
      <c r="AD3" s="48">
        <v>45952</v>
      </c>
      <c r="AE3" s="48">
        <v>45953</v>
      </c>
      <c r="AF3" s="48">
        <v>45954</v>
      </c>
      <c r="AG3" s="49">
        <v>45955</v>
      </c>
      <c r="AH3" s="49">
        <v>45956</v>
      </c>
      <c r="AI3" s="48">
        <v>45957</v>
      </c>
      <c r="AJ3" s="48">
        <v>45958</v>
      </c>
      <c r="AK3" s="48">
        <v>45959</v>
      </c>
      <c r="AL3" s="48">
        <v>45960</v>
      </c>
      <c r="AM3" s="48">
        <v>45961</v>
      </c>
      <c r="AN3" s="49">
        <v>45962</v>
      </c>
      <c r="AO3" s="49">
        <v>45963</v>
      </c>
      <c r="AP3" s="48">
        <v>45964</v>
      </c>
      <c r="AQ3" s="48">
        <v>45965</v>
      </c>
      <c r="AR3" s="48">
        <v>45966</v>
      </c>
      <c r="AS3" s="48">
        <v>45967</v>
      </c>
      <c r="AT3" s="48">
        <v>45968</v>
      </c>
      <c r="AU3" s="49">
        <v>45969</v>
      </c>
      <c r="AV3" s="49">
        <v>45970</v>
      </c>
      <c r="AW3" s="48">
        <v>45971</v>
      </c>
      <c r="AX3" s="48">
        <v>45972</v>
      </c>
      <c r="AY3" s="48">
        <v>45973</v>
      </c>
      <c r="AZ3" s="48">
        <v>45974</v>
      </c>
      <c r="BA3" s="48">
        <v>45975</v>
      </c>
      <c r="BB3" s="49">
        <v>45976</v>
      </c>
      <c r="BC3" s="49">
        <v>45977</v>
      </c>
      <c r="BD3" s="48">
        <v>45978</v>
      </c>
    </row>
    <row r="4" spans="2:56" ht="24">
      <c r="B4" s="50">
        <v>1</v>
      </c>
      <c r="C4" s="51" t="s">
        <v>106</v>
      </c>
      <c r="D4" s="52"/>
      <c r="E4" s="52"/>
      <c r="F4" s="52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</row>
    <row r="5" spans="2:56">
      <c r="B5" s="50">
        <v>2</v>
      </c>
      <c r="C5" s="51" t="s">
        <v>108</v>
      </c>
      <c r="D5" s="54"/>
      <c r="E5" s="54"/>
      <c r="F5" s="54"/>
      <c r="G5" s="54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</row>
    <row r="6" spans="2:56">
      <c r="B6" s="55">
        <v>3</v>
      </c>
      <c r="C6" s="56" t="s">
        <v>109</v>
      </c>
      <c r="D6" s="53"/>
      <c r="E6" s="53"/>
      <c r="F6" s="53"/>
      <c r="G6" s="57"/>
      <c r="H6" s="57"/>
      <c r="I6" s="57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</row>
    <row r="7" spans="2:56">
      <c r="B7" s="50">
        <v>4</v>
      </c>
      <c r="C7" s="56" t="s">
        <v>110</v>
      </c>
      <c r="D7" s="53"/>
      <c r="E7" s="53"/>
      <c r="F7" s="53"/>
      <c r="G7" s="53"/>
      <c r="H7" s="58"/>
      <c r="I7" s="58"/>
      <c r="J7" s="58"/>
      <c r="K7" s="58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</row>
    <row r="8" spans="2:56">
      <c r="B8" s="50">
        <v>5</v>
      </c>
      <c r="C8" s="56" t="s">
        <v>111</v>
      </c>
      <c r="D8" s="53"/>
      <c r="E8" s="53"/>
      <c r="F8" s="59"/>
      <c r="G8" s="59"/>
      <c r="H8" s="59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</row>
    <row r="9" spans="2:56" ht="24">
      <c r="B9" s="50">
        <v>6</v>
      </c>
      <c r="C9" s="51" t="s">
        <v>112</v>
      </c>
      <c r="D9" s="53"/>
      <c r="E9" s="60"/>
      <c r="F9" s="60"/>
      <c r="G9" s="60"/>
      <c r="H9" s="60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</row>
    <row r="10" spans="2:56">
      <c r="B10" s="50">
        <v>7</v>
      </c>
      <c r="C10" s="56" t="s">
        <v>113</v>
      </c>
      <c r="D10" s="53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</row>
    <row r="11" spans="2:56">
      <c r="B11" s="50">
        <v>8</v>
      </c>
      <c r="C11" s="56" t="s">
        <v>114</v>
      </c>
      <c r="D11" s="53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</row>
    <row r="12" spans="2:56">
      <c r="B12" s="55">
        <v>9</v>
      </c>
      <c r="C12" s="56" t="s">
        <v>115</v>
      </c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62"/>
      <c r="O12" s="62"/>
      <c r="P12" s="62"/>
      <c r="Q12" s="62"/>
      <c r="R12" s="62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</row>
    <row r="13" spans="2:56">
      <c r="B13" s="50">
        <v>10</v>
      </c>
      <c r="C13" s="56" t="s">
        <v>117</v>
      </c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63"/>
      <c r="AX13" s="63"/>
      <c r="AY13" s="63"/>
      <c r="AZ13" s="63"/>
      <c r="BA13" s="63"/>
      <c r="BB13" s="63"/>
      <c r="BC13" s="53"/>
      <c r="BD13" s="53"/>
    </row>
    <row r="14" spans="2:56">
      <c r="B14" s="55">
        <v>11</v>
      </c>
      <c r="C14" s="56" t="s">
        <v>118</v>
      </c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3"/>
      <c r="BD14" s="53"/>
    </row>
    <row r="15" spans="2:56">
      <c r="B15" s="55">
        <v>13</v>
      </c>
      <c r="C15" s="56" t="s">
        <v>116</v>
      </c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64"/>
      <c r="BD15" s="53"/>
    </row>
    <row r="16" spans="2:56">
      <c r="B16" s="45"/>
      <c r="C16" s="44"/>
      <c r="D16" s="84"/>
    </row>
    <row r="18" spans="4:22">
      <c r="N18" s="84"/>
      <c r="O18" t="s">
        <v>137</v>
      </c>
    </row>
    <row r="19" spans="4:22">
      <c r="U19" s="84"/>
      <c r="V19" t="s">
        <v>138</v>
      </c>
    </row>
    <row r="21" spans="4:22">
      <c r="D21" t="s">
        <v>139</v>
      </c>
    </row>
    <row r="22" spans="4:22">
      <c r="D22" t="s">
        <v>140</v>
      </c>
    </row>
    <row r="23" spans="4:22">
      <c r="D23" t="s">
        <v>141</v>
      </c>
    </row>
    <row r="24" spans="4:22">
      <c r="D24" t="s">
        <v>142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D30BC-6028-444E-BBB9-632D3ACE7910}">
  <dimension ref="C4:T22"/>
  <sheetViews>
    <sheetView topLeftCell="C1" workbookViewId="0">
      <selection activeCell="C13" sqref="C13:D13"/>
    </sheetView>
  </sheetViews>
  <sheetFormatPr baseColWidth="10" defaultRowHeight="13.8"/>
  <sheetData>
    <row r="4" spans="3:20" ht="26.4">
      <c r="C4" s="65" t="s">
        <v>119</v>
      </c>
      <c r="D4" s="65" t="s">
        <v>120</v>
      </c>
      <c r="E4" s="65" t="s">
        <v>121</v>
      </c>
      <c r="F4" s="65" t="s">
        <v>122</v>
      </c>
      <c r="G4" s="65" t="s">
        <v>123</v>
      </c>
      <c r="H4" s="65" t="s">
        <v>124</v>
      </c>
      <c r="I4" s="65" t="s">
        <v>125</v>
      </c>
      <c r="J4" s="65" t="s">
        <v>126</v>
      </c>
      <c r="K4" s="65" t="s">
        <v>127</v>
      </c>
      <c r="L4" s="65" t="s">
        <v>128</v>
      </c>
      <c r="M4" s="65" t="s">
        <v>129</v>
      </c>
      <c r="N4" s="65" t="s">
        <v>130</v>
      </c>
      <c r="O4" s="65" t="s">
        <v>131</v>
      </c>
      <c r="P4" s="65" t="s">
        <v>132</v>
      </c>
      <c r="Q4" s="65" t="s">
        <v>133</v>
      </c>
      <c r="R4" s="65" t="s">
        <v>134</v>
      </c>
      <c r="S4" s="65" t="s">
        <v>135</v>
      </c>
      <c r="T4" s="65" t="s">
        <v>136</v>
      </c>
    </row>
    <row r="5" spans="3:20">
      <c r="C5" s="65" t="s">
        <v>120</v>
      </c>
      <c r="D5" s="66">
        <v>0</v>
      </c>
      <c r="E5" s="66">
        <v>30</v>
      </c>
      <c r="F5" s="66">
        <v>60</v>
      </c>
      <c r="G5" s="66">
        <v>120</v>
      </c>
      <c r="H5" s="66">
        <v>25</v>
      </c>
      <c r="I5" s="66">
        <v>20</v>
      </c>
      <c r="J5" s="66">
        <v>75</v>
      </c>
      <c r="K5" s="66">
        <v>90</v>
      </c>
      <c r="L5" s="66">
        <v>90</v>
      </c>
      <c r="M5" s="66">
        <v>45</v>
      </c>
      <c r="N5" s="66">
        <v>40</v>
      </c>
      <c r="O5" s="66">
        <v>180</v>
      </c>
      <c r="P5" s="66">
        <v>75</v>
      </c>
      <c r="Q5" s="66">
        <v>110</v>
      </c>
      <c r="R5" s="66">
        <v>100</v>
      </c>
      <c r="S5" s="66">
        <v>30</v>
      </c>
      <c r="T5" s="66">
        <v>80</v>
      </c>
    </row>
    <row r="6" spans="3:20">
      <c r="C6" s="65" t="s">
        <v>121</v>
      </c>
      <c r="D6" s="66">
        <v>30</v>
      </c>
      <c r="E6" s="66">
        <v>0</v>
      </c>
      <c r="F6" s="66">
        <v>90</v>
      </c>
      <c r="G6" s="66">
        <v>150</v>
      </c>
      <c r="H6" s="66">
        <v>15</v>
      </c>
      <c r="I6" s="66">
        <v>45</v>
      </c>
      <c r="J6" s="66">
        <v>60</v>
      </c>
      <c r="K6" s="66">
        <v>120</v>
      </c>
      <c r="L6" s="66">
        <v>105</v>
      </c>
      <c r="M6" s="66">
        <v>75</v>
      </c>
      <c r="N6" s="66">
        <v>70</v>
      </c>
      <c r="O6" s="66">
        <v>210</v>
      </c>
      <c r="P6" s="66">
        <v>105</v>
      </c>
      <c r="Q6" s="66">
        <v>140</v>
      </c>
      <c r="R6" s="66">
        <v>130</v>
      </c>
      <c r="S6" s="66">
        <v>60</v>
      </c>
      <c r="T6" s="66">
        <v>110</v>
      </c>
    </row>
    <row r="7" spans="3:20">
      <c r="C7" s="65" t="s">
        <v>122</v>
      </c>
      <c r="D7" s="66">
        <v>60</v>
      </c>
      <c r="E7" s="66">
        <v>90</v>
      </c>
      <c r="F7" s="66">
        <v>0</v>
      </c>
      <c r="G7" s="66">
        <v>45</v>
      </c>
      <c r="H7" s="66">
        <v>105</v>
      </c>
      <c r="I7" s="66">
        <v>80</v>
      </c>
      <c r="J7" s="66">
        <v>135</v>
      </c>
      <c r="K7" s="66">
        <v>150</v>
      </c>
      <c r="L7" s="66">
        <v>150</v>
      </c>
      <c r="M7" s="66">
        <v>105</v>
      </c>
      <c r="N7" s="66">
        <v>35</v>
      </c>
      <c r="O7" s="66">
        <v>135</v>
      </c>
      <c r="P7" s="66">
        <v>90</v>
      </c>
      <c r="Q7" s="66">
        <v>75</v>
      </c>
      <c r="R7" s="66">
        <v>160</v>
      </c>
      <c r="S7" s="66">
        <v>55</v>
      </c>
      <c r="T7" s="66">
        <v>125</v>
      </c>
    </row>
    <row r="8" spans="3:20">
      <c r="C8" s="65" t="s">
        <v>123</v>
      </c>
      <c r="D8" s="66">
        <v>120</v>
      </c>
      <c r="E8" s="66">
        <v>150</v>
      </c>
      <c r="F8" s="66">
        <v>45</v>
      </c>
      <c r="G8" s="66">
        <v>0</v>
      </c>
      <c r="H8" s="66">
        <v>165</v>
      </c>
      <c r="I8" s="66">
        <v>140</v>
      </c>
      <c r="J8" s="66">
        <v>180</v>
      </c>
      <c r="K8" s="66">
        <v>195</v>
      </c>
      <c r="L8" s="66">
        <v>195</v>
      </c>
      <c r="M8" s="66">
        <v>150</v>
      </c>
      <c r="N8" s="66">
        <v>80</v>
      </c>
      <c r="O8" s="66">
        <v>90</v>
      </c>
      <c r="P8" s="66">
        <v>135</v>
      </c>
      <c r="Q8" s="66">
        <v>120</v>
      </c>
      <c r="R8" s="66">
        <v>205</v>
      </c>
      <c r="S8" s="66">
        <v>100</v>
      </c>
      <c r="T8" s="66">
        <v>170</v>
      </c>
    </row>
    <row r="9" spans="3:20">
      <c r="C9" s="65" t="s">
        <v>124</v>
      </c>
      <c r="D9" s="66">
        <v>25</v>
      </c>
      <c r="E9" s="66">
        <v>15</v>
      </c>
      <c r="F9" s="66">
        <v>105</v>
      </c>
      <c r="G9" s="66">
        <v>165</v>
      </c>
      <c r="H9" s="66">
        <v>0</v>
      </c>
      <c r="I9" s="66">
        <v>40</v>
      </c>
      <c r="J9" s="66">
        <v>75</v>
      </c>
      <c r="K9" s="66">
        <v>135</v>
      </c>
      <c r="L9" s="66">
        <v>120</v>
      </c>
      <c r="M9" s="66">
        <v>70</v>
      </c>
      <c r="N9" s="66">
        <v>80</v>
      </c>
      <c r="O9" s="66">
        <v>225</v>
      </c>
      <c r="P9" s="66">
        <v>120</v>
      </c>
      <c r="Q9" s="66">
        <v>155</v>
      </c>
      <c r="R9" s="66">
        <v>145</v>
      </c>
      <c r="S9" s="66">
        <v>55</v>
      </c>
      <c r="T9" s="66">
        <v>125</v>
      </c>
    </row>
    <row r="10" spans="3:20">
      <c r="C10" s="65" t="s">
        <v>125</v>
      </c>
      <c r="D10" s="66">
        <v>20</v>
      </c>
      <c r="E10" s="66">
        <v>45</v>
      </c>
      <c r="F10" s="66">
        <v>80</v>
      </c>
      <c r="G10" s="66">
        <v>140</v>
      </c>
      <c r="H10" s="66">
        <v>40</v>
      </c>
      <c r="I10" s="66">
        <v>0</v>
      </c>
      <c r="J10" s="66">
        <v>85</v>
      </c>
      <c r="K10" s="66">
        <v>110</v>
      </c>
      <c r="L10" s="66">
        <v>110</v>
      </c>
      <c r="M10" s="66">
        <v>65</v>
      </c>
      <c r="N10" s="66">
        <v>50</v>
      </c>
      <c r="O10" s="66">
        <v>200</v>
      </c>
      <c r="P10" s="66">
        <v>95</v>
      </c>
      <c r="Q10" s="66">
        <v>130</v>
      </c>
      <c r="R10" s="66">
        <v>120</v>
      </c>
      <c r="S10" s="66">
        <v>40</v>
      </c>
      <c r="T10" s="66">
        <v>100</v>
      </c>
    </row>
    <row r="11" spans="3:20">
      <c r="C11" s="65" t="s">
        <v>126</v>
      </c>
      <c r="D11" s="66">
        <v>75</v>
      </c>
      <c r="E11" s="66">
        <v>60</v>
      </c>
      <c r="F11" s="66">
        <v>135</v>
      </c>
      <c r="G11" s="66">
        <v>180</v>
      </c>
      <c r="H11" s="66">
        <v>75</v>
      </c>
      <c r="I11" s="66">
        <v>85</v>
      </c>
      <c r="J11" s="66">
        <v>0</v>
      </c>
      <c r="K11" s="66">
        <v>60</v>
      </c>
      <c r="L11" s="66">
        <v>45</v>
      </c>
      <c r="M11" s="66">
        <v>105</v>
      </c>
      <c r="N11" s="66">
        <v>110</v>
      </c>
      <c r="O11" s="66">
        <v>240</v>
      </c>
      <c r="P11" s="66">
        <v>135</v>
      </c>
      <c r="Q11" s="66">
        <v>170</v>
      </c>
      <c r="R11" s="66">
        <v>55</v>
      </c>
      <c r="S11" s="66">
        <v>85</v>
      </c>
      <c r="T11" s="66">
        <v>40</v>
      </c>
    </row>
    <row r="12" spans="3:20">
      <c r="C12" s="65" t="s">
        <v>127</v>
      </c>
      <c r="D12" s="66">
        <v>90</v>
      </c>
      <c r="E12" s="66">
        <v>120</v>
      </c>
      <c r="F12" s="66">
        <v>150</v>
      </c>
      <c r="G12" s="66">
        <v>195</v>
      </c>
      <c r="H12" s="66">
        <v>135</v>
      </c>
      <c r="I12" s="66">
        <v>110</v>
      </c>
      <c r="J12" s="66">
        <v>60</v>
      </c>
      <c r="K12" s="66">
        <v>0</v>
      </c>
      <c r="L12" s="66">
        <v>75</v>
      </c>
      <c r="M12" s="66">
        <v>120</v>
      </c>
      <c r="N12" s="66">
        <v>130</v>
      </c>
      <c r="O12" s="66">
        <v>270</v>
      </c>
      <c r="P12" s="66">
        <v>165</v>
      </c>
      <c r="Q12" s="66">
        <v>200</v>
      </c>
      <c r="R12" s="66">
        <v>100</v>
      </c>
      <c r="S12" s="66">
        <v>110</v>
      </c>
      <c r="T12" s="66">
        <v>85</v>
      </c>
    </row>
    <row r="13" spans="3:20">
      <c r="C13" s="65" t="s">
        <v>128</v>
      </c>
      <c r="D13" s="66">
        <v>90</v>
      </c>
      <c r="E13" s="66">
        <v>105</v>
      </c>
      <c r="F13" s="66">
        <v>150</v>
      </c>
      <c r="G13" s="66">
        <v>195</v>
      </c>
      <c r="H13" s="66">
        <v>120</v>
      </c>
      <c r="I13" s="66">
        <v>110</v>
      </c>
      <c r="J13" s="66">
        <v>45</v>
      </c>
      <c r="K13" s="66">
        <v>75</v>
      </c>
      <c r="L13" s="66">
        <v>0</v>
      </c>
      <c r="M13" s="66">
        <v>120</v>
      </c>
      <c r="N13" s="66">
        <v>125</v>
      </c>
      <c r="O13" s="66">
        <v>255</v>
      </c>
      <c r="P13" s="66">
        <v>150</v>
      </c>
      <c r="Q13" s="66">
        <v>185</v>
      </c>
      <c r="R13" s="66">
        <v>70</v>
      </c>
      <c r="S13" s="66">
        <v>100</v>
      </c>
      <c r="T13" s="66">
        <v>65</v>
      </c>
    </row>
    <row r="14" spans="3:20">
      <c r="C14" s="65" t="s">
        <v>129</v>
      </c>
      <c r="D14" s="66">
        <v>45</v>
      </c>
      <c r="E14" s="66">
        <v>75</v>
      </c>
      <c r="F14" s="66">
        <v>105</v>
      </c>
      <c r="G14" s="66">
        <v>150</v>
      </c>
      <c r="H14" s="66">
        <v>70</v>
      </c>
      <c r="I14" s="66">
        <v>65</v>
      </c>
      <c r="J14" s="66">
        <v>105</v>
      </c>
      <c r="K14" s="66">
        <v>120</v>
      </c>
      <c r="L14" s="66">
        <v>120</v>
      </c>
      <c r="M14" s="66">
        <v>0</v>
      </c>
      <c r="N14" s="66">
        <v>70</v>
      </c>
      <c r="O14" s="68">
        <v>210</v>
      </c>
      <c r="P14" s="66">
        <v>105</v>
      </c>
      <c r="Q14" s="66">
        <v>140</v>
      </c>
      <c r="R14" s="66">
        <v>130</v>
      </c>
      <c r="S14" s="66">
        <v>45</v>
      </c>
      <c r="T14" s="66">
        <v>110</v>
      </c>
    </row>
    <row r="15" spans="3:20">
      <c r="C15" s="65" t="s">
        <v>130</v>
      </c>
      <c r="D15" s="66">
        <v>40</v>
      </c>
      <c r="E15" s="66">
        <v>70</v>
      </c>
      <c r="F15" s="66">
        <v>35</v>
      </c>
      <c r="G15" s="66">
        <v>80</v>
      </c>
      <c r="H15" s="66">
        <v>80</v>
      </c>
      <c r="I15" s="66">
        <v>50</v>
      </c>
      <c r="J15" s="66">
        <v>110</v>
      </c>
      <c r="K15" s="66">
        <v>130</v>
      </c>
      <c r="L15" s="66">
        <v>125</v>
      </c>
      <c r="M15" s="66">
        <v>70</v>
      </c>
      <c r="N15" s="66">
        <v>0</v>
      </c>
      <c r="O15" s="66">
        <v>155</v>
      </c>
      <c r="P15" s="66">
        <v>60</v>
      </c>
      <c r="Q15" s="66">
        <v>95</v>
      </c>
      <c r="R15" s="66">
        <v>135</v>
      </c>
      <c r="S15" s="66">
        <v>25</v>
      </c>
      <c r="T15" s="66">
        <v>115</v>
      </c>
    </row>
    <row r="16" spans="3:20">
      <c r="C16" s="65" t="s">
        <v>131</v>
      </c>
      <c r="D16" s="66">
        <v>180</v>
      </c>
      <c r="E16" s="66">
        <v>210</v>
      </c>
      <c r="F16" s="66">
        <v>135</v>
      </c>
      <c r="G16" s="66">
        <v>90</v>
      </c>
      <c r="H16" s="66">
        <v>225</v>
      </c>
      <c r="I16" s="66">
        <v>200</v>
      </c>
      <c r="J16" s="66">
        <v>240</v>
      </c>
      <c r="K16" s="66">
        <v>270</v>
      </c>
      <c r="L16" s="66">
        <v>255</v>
      </c>
      <c r="M16" s="66">
        <v>210</v>
      </c>
      <c r="N16" s="66">
        <v>155</v>
      </c>
      <c r="O16" s="66">
        <v>0</v>
      </c>
      <c r="P16" s="66">
        <v>195</v>
      </c>
      <c r="Q16" s="66">
        <v>165</v>
      </c>
      <c r="R16" s="66">
        <v>265</v>
      </c>
      <c r="S16" s="66">
        <v>150</v>
      </c>
      <c r="T16" s="66">
        <v>230</v>
      </c>
    </row>
    <row r="17" spans="3:20">
      <c r="C17" s="65" t="s">
        <v>132</v>
      </c>
      <c r="D17" s="66">
        <v>75</v>
      </c>
      <c r="E17" s="66">
        <v>105</v>
      </c>
      <c r="F17" s="66">
        <v>90</v>
      </c>
      <c r="G17" s="66">
        <v>135</v>
      </c>
      <c r="H17" s="66">
        <v>120</v>
      </c>
      <c r="I17" s="66">
        <v>95</v>
      </c>
      <c r="J17" s="66">
        <v>135</v>
      </c>
      <c r="K17" s="66">
        <v>165</v>
      </c>
      <c r="L17" s="66">
        <v>150</v>
      </c>
      <c r="M17" s="66">
        <v>105</v>
      </c>
      <c r="N17" s="66">
        <v>60</v>
      </c>
      <c r="O17" s="66">
        <v>195</v>
      </c>
      <c r="P17" s="66">
        <v>0</v>
      </c>
      <c r="Q17" s="66">
        <v>60</v>
      </c>
      <c r="R17" s="66">
        <v>160</v>
      </c>
      <c r="S17" s="66">
        <v>65</v>
      </c>
      <c r="T17" s="66">
        <v>140</v>
      </c>
    </row>
    <row r="18" spans="3:20">
      <c r="C18" s="65" t="s">
        <v>133</v>
      </c>
      <c r="D18" s="66">
        <v>110</v>
      </c>
      <c r="E18" s="66">
        <v>140</v>
      </c>
      <c r="F18" s="66">
        <v>75</v>
      </c>
      <c r="G18" s="66">
        <v>120</v>
      </c>
      <c r="H18" s="66">
        <v>155</v>
      </c>
      <c r="I18" s="66">
        <v>130</v>
      </c>
      <c r="J18" s="66">
        <v>170</v>
      </c>
      <c r="K18" s="66">
        <v>200</v>
      </c>
      <c r="L18" s="66">
        <v>185</v>
      </c>
      <c r="M18" s="66">
        <v>140</v>
      </c>
      <c r="N18" s="66">
        <v>95</v>
      </c>
      <c r="O18" s="66">
        <v>165</v>
      </c>
      <c r="P18" s="66">
        <v>60</v>
      </c>
      <c r="Q18" s="66">
        <v>0</v>
      </c>
      <c r="R18" s="66">
        <v>195</v>
      </c>
      <c r="S18" s="66">
        <v>100</v>
      </c>
      <c r="T18" s="66">
        <v>175</v>
      </c>
    </row>
    <row r="19" spans="3:20">
      <c r="C19" s="65" t="s">
        <v>134</v>
      </c>
      <c r="D19" s="66">
        <v>100</v>
      </c>
      <c r="E19" s="66">
        <v>130</v>
      </c>
      <c r="F19" s="66">
        <v>160</v>
      </c>
      <c r="G19" s="66">
        <v>205</v>
      </c>
      <c r="H19" s="66">
        <v>145</v>
      </c>
      <c r="I19" s="66">
        <v>120</v>
      </c>
      <c r="J19" s="66">
        <v>55</v>
      </c>
      <c r="K19" s="66">
        <v>100</v>
      </c>
      <c r="L19" s="66">
        <v>70</v>
      </c>
      <c r="M19" s="66">
        <v>130</v>
      </c>
      <c r="N19" s="66">
        <v>135</v>
      </c>
      <c r="O19" s="66">
        <v>265</v>
      </c>
      <c r="P19" s="66">
        <v>160</v>
      </c>
      <c r="Q19" s="66">
        <v>195</v>
      </c>
      <c r="R19" s="66">
        <v>0</v>
      </c>
      <c r="S19" s="66">
        <v>120</v>
      </c>
      <c r="T19" s="66">
        <v>50</v>
      </c>
    </row>
    <row r="20" spans="3:20">
      <c r="C20" s="65" t="s">
        <v>135</v>
      </c>
      <c r="D20" s="66">
        <v>30</v>
      </c>
      <c r="E20" s="66">
        <v>60</v>
      </c>
      <c r="F20" s="66">
        <v>55</v>
      </c>
      <c r="G20" s="66">
        <v>100</v>
      </c>
      <c r="H20" s="66">
        <v>55</v>
      </c>
      <c r="I20" s="66">
        <v>40</v>
      </c>
      <c r="J20" s="66">
        <v>85</v>
      </c>
      <c r="K20" s="66">
        <v>110</v>
      </c>
      <c r="L20" s="66">
        <v>100</v>
      </c>
      <c r="M20" s="66">
        <v>45</v>
      </c>
      <c r="N20" s="66">
        <v>25</v>
      </c>
      <c r="O20" s="66">
        <v>150</v>
      </c>
      <c r="P20" s="66">
        <v>65</v>
      </c>
      <c r="Q20" s="66">
        <v>100</v>
      </c>
      <c r="R20" s="66">
        <v>120</v>
      </c>
      <c r="S20" s="66">
        <v>0</v>
      </c>
      <c r="T20" s="66">
        <v>95</v>
      </c>
    </row>
    <row r="21" spans="3:20">
      <c r="C21" s="65" t="s">
        <v>136</v>
      </c>
      <c r="D21" s="66">
        <v>80</v>
      </c>
      <c r="E21" s="66">
        <v>110</v>
      </c>
      <c r="F21" s="66">
        <v>125</v>
      </c>
      <c r="G21" s="66">
        <v>170</v>
      </c>
      <c r="H21" s="66">
        <v>125</v>
      </c>
      <c r="I21" s="66">
        <v>100</v>
      </c>
      <c r="J21" s="66">
        <v>40</v>
      </c>
      <c r="K21" s="66">
        <v>85</v>
      </c>
      <c r="L21" s="66">
        <v>65</v>
      </c>
      <c r="M21" s="66">
        <v>110</v>
      </c>
      <c r="N21" s="66">
        <v>115</v>
      </c>
      <c r="O21" s="66">
        <v>230</v>
      </c>
      <c r="P21" s="66">
        <v>140</v>
      </c>
      <c r="Q21" s="66">
        <v>175</v>
      </c>
      <c r="R21" s="66">
        <v>50</v>
      </c>
      <c r="S21" s="66">
        <v>95</v>
      </c>
      <c r="T21" s="66">
        <v>0</v>
      </c>
    </row>
    <row r="22" spans="3:20" ht="19.8">
      <c r="C22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Referéndum y Consulta Popular</vt:lpstr>
      <vt:lpstr>Hoja1</vt:lpstr>
      <vt:lpstr>Hoja2</vt:lpstr>
      <vt:lpstr>'Referéndum y Consulta Popular'!Área_de_impresión</vt:lpstr>
      <vt:lpstr>'Referéndum y Consulta Popular'!Print_Area</vt:lpstr>
      <vt:lpstr>'Referéndum y Consulta Popular'!Print_Titles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Haffit Reina Castaneda</dc:creator>
  <cp:lastModifiedBy>Admin</cp:lastModifiedBy>
  <cp:lastPrinted>2025-07-08T15:50:37Z</cp:lastPrinted>
  <dcterms:created xsi:type="dcterms:W3CDTF">2024-01-25T22:36:36Z</dcterms:created>
  <dcterms:modified xsi:type="dcterms:W3CDTF">2025-09-26T21:56:51Z</dcterms:modified>
</cp:coreProperties>
</file>